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8\介護保険課\✿✿介護保険課指導係✿✿\03 自己点検票・準備リスト・勤務表☆\☆R6実地指導必要書類☆\"/>
    </mc:Choice>
  </mc:AlternateContent>
  <bookViews>
    <workbookView xWindow="0" yWindow="0" windowWidth="10490" windowHeight="3790"/>
  </bookViews>
  <sheets>
    <sheet name="名簿兼勤務表 (定期巡回)" sheetId="5" r:id="rId1"/>
    <sheet name="勤務表（参考様式１）" sheetId="1" r:id="rId2"/>
    <sheet name="シフト記号表" sheetId="2" r:id="rId3"/>
    <sheet name="【記載例】勤務表" sheetId="3" r:id="rId4"/>
    <sheet name="【記載例】シフト記号表（勤務時間帯）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____xlfn_COUNTIFS">#N/A</definedName>
    <definedName name="_____xlfn_COUNTIFS">#N/A</definedName>
    <definedName name="____xlfn_COUNTIFS">#N/A</definedName>
    <definedName name="___xlfn_COUNTIFS">#N/A</definedName>
    <definedName name="__xlfn_COUNTIFS">#N/A</definedName>
    <definedName name="【記載例】シフト記号">'【記載例】シフト記号表（勤務時間帯）'!$C$6:$C$47</definedName>
    <definedName name="【記載例】シフト記号表">'【記載例】シフト記号表（勤務時間帯）'!$C$6:$C$47</definedName>
    <definedName name="ｋ">#REF!</definedName>
    <definedName name="_xlnm.Print_Area" localSheetId="4">'【記載例】シフト記号表（勤務時間帯）'!$B$1:$N$52</definedName>
    <definedName name="_xlnm.Print_Area" localSheetId="3">【記載例】勤務表!$A$1:$BJ$69</definedName>
    <definedName name="_xlnm.Print_Area" localSheetId="2">シフト記号表!$B$1:$N$52</definedName>
    <definedName name="_xlnm.Print_Area" localSheetId="1">'勤務表（参考様式１）'!$A$1:$BJ$69</definedName>
    <definedName name="_xlnm.Print_Area" localSheetId="0">'名簿兼勤務表 (定期巡回)'!$A$1:$F$17</definedName>
    <definedName name="_xlnm.Print_Titles" localSheetId="3">【記載例】勤務表!$1:$14</definedName>
    <definedName name="_xlnm.Print_Titles" localSheetId="1">'勤務表（参考様式１）'!$1:$14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シフト記号表">#REF!</definedName>
    <definedName name="シフト記載例" localSheetId="4">[3]シフト記号表!$C$6:$C$47</definedName>
    <definedName name="シフト記載例" localSheetId="3">[3]シフト記号表!$C$6:$C$47</definedName>
    <definedName name="シフト記載例">シフト記号表!$C$6:$C$47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  <definedName name="職種" localSheetId="0">[5]プルダウン・リスト!$C$12:$K$12</definedName>
    <definedName name="職種">[3]プルダウン・リスト!$C$17:$Q$17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4" l="1"/>
  <c r="L46" i="4"/>
  <c r="L45" i="4"/>
  <c r="L47" i="4" s="1"/>
  <c r="D44" i="4"/>
  <c r="L43" i="4"/>
  <c r="L42" i="4"/>
  <c r="L44" i="4" s="1"/>
  <c r="D41" i="4"/>
  <c r="L40" i="4"/>
  <c r="L39" i="4"/>
  <c r="L41" i="4" s="1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L22" i="4"/>
  <c r="D22" i="4"/>
  <c r="L21" i="4"/>
  <c r="D21" i="4"/>
  <c r="L20" i="4"/>
  <c r="D20" i="4"/>
  <c r="L19" i="4"/>
  <c r="D19" i="4"/>
  <c r="L18" i="4"/>
  <c r="D18" i="4"/>
  <c r="L17" i="4"/>
  <c r="D17" i="4"/>
  <c r="L16" i="4"/>
  <c r="D16" i="4"/>
  <c r="L15" i="4"/>
  <c r="D15" i="4"/>
  <c r="L14" i="4"/>
  <c r="D14" i="4"/>
  <c r="L13" i="4"/>
  <c r="D13" i="4"/>
  <c r="L12" i="4"/>
  <c r="D12" i="4"/>
  <c r="L11" i="4"/>
  <c r="D11" i="4"/>
  <c r="L10" i="4"/>
  <c r="D10" i="4"/>
  <c r="L9" i="4"/>
  <c r="D9" i="4"/>
  <c r="L8" i="4"/>
  <c r="D8" i="4"/>
  <c r="L7" i="4"/>
  <c r="D7" i="4"/>
  <c r="L6" i="4"/>
  <c r="D6" i="4"/>
  <c r="AI64" i="3"/>
  <c r="W64" i="3"/>
  <c r="T64" i="3"/>
  <c r="R64" i="3"/>
  <c r="AN59" i="3"/>
  <c r="AI59" i="3"/>
  <c r="AS59" i="3" s="1"/>
  <c r="AN64" i="3" s="1"/>
  <c r="AN58" i="3"/>
  <c r="AI58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BB54" i="3" s="1"/>
  <c r="Y54" i="3"/>
  <c r="X54" i="3"/>
  <c r="W54" i="3"/>
  <c r="H54" i="3"/>
  <c r="F54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BB52" i="3" s="1"/>
  <c r="Y52" i="3"/>
  <c r="X52" i="3"/>
  <c r="W52" i="3"/>
  <c r="H52" i="3"/>
  <c r="F52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BB50" i="3" s="1"/>
  <c r="Y50" i="3"/>
  <c r="X50" i="3"/>
  <c r="W50" i="3"/>
  <c r="H50" i="3"/>
  <c r="F50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BB48" i="3" s="1"/>
  <c r="Y48" i="3"/>
  <c r="X48" i="3"/>
  <c r="W48" i="3"/>
  <c r="H48" i="3"/>
  <c r="F48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BB46" i="3" s="1"/>
  <c r="Y46" i="3"/>
  <c r="X46" i="3"/>
  <c r="W46" i="3"/>
  <c r="H46" i="3"/>
  <c r="F46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BB44" i="3" s="1"/>
  <c r="Y44" i="3"/>
  <c r="X44" i="3"/>
  <c r="W44" i="3"/>
  <c r="H44" i="3"/>
  <c r="F44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BB42" i="3" s="1"/>
  <c r="X42" i="3"/>
  <c r="W42" i="3"/>
  <c r="H42" i="3"/>
  <c r="F42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BB40" i="3" s="1"/>
  <c r="X40" i="3"/>
  <c r="W40" i="3"/>
  <c r="H40" i="3"/>
  <c r="F40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BB38" i="3" s="1"/>
  <c r="X38" i="3"/>
  <c r="W38" i="3"/>
  <c r="H38" i="3"/>
  <c r="F38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BB36" i="3" s="1"/>
  <c r="H36" i="3"/>
  <c r="F36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BB34" i="3" s="1"/>
  <c r="H34" i="3"/>
  <c r="F34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BB32" i="3" s="1"/>
  <c r="H32" i="3"/>
  <c r="F32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BB30" i="3" s="1"/>
  <c r="H30" i="3"/>
  <c r="F30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BB28" i="3" s="1"/>
  <c r="H28" i="3"/>
  <c r="F28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BB26" i="3" s="1"/>
  <c r="H26" i="3"/>
  <c r="F26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BB24" i="3" s="1"/>
  <c r="H24" i="3"/>
  <c r="F24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BB22" i="3" s="1"/>
  <c r="H22" i="3"/>
  <c r="F22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BB20" i="3" s="1"/>
  <c r="H20" i="3"/>
  <c r="F20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BB18" i="3" s="1"/>
  <c r="H18" i="3"/>
  <c r="F18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BB16" i="3" s="1"/>
  <c r="H16" i="3"/>
  <c r="F16" i="3"/>
  <c r="O63" i="3" s="1"/>
  <c r="B15" i="3"/>
  <c r="B17" i="3" s="1"/>
  <c r="B19" i="3" s="1"/>
  <c r="B21" i="3" s="1"/>
  <c r="B23" i="3" s="1"/>
  <c r="B25" i="3" s="1"/>
  <c r="B27" i="3" s="1"/>
  <c r="B29" i="3" s="1"/>
  <c r="B31" i="3" s="1"/>
  <c r="B33" i="3" s="1"/>
  <c r="B35" i="3" s="1"/>
  <c r="B37" i="3" s="1"/>
  <c r="B39" i="3" s="1"/>
  <c r="B41" i="3" s="1"/>
  <c r="B43" i="3" s="1"/>
  <c r="B45" i="3" s="1"/>
  <c r="B47" i="3" s="1"/>
  <c r="B49" i="3" s="1"/>
  <c r="B51" i="3" s="1"/>
  <c r="B53" i="3" s="1"/>
  <c r="AN13" i="3"/>
  <c r="AN14" i="3" s="1"/>
  <c r="AD13" i="3"/>
  <c r="AD14" i="3" s="1"/>
  <c r="BA12" i="3"/>
  <c r="BA13" i="3" s="1"/>
  <c r="BA14" i="3" s="1"/>
  <c r="AZ12" i="3"/>
  <c r="AZ13" i="3" s="1"/>
  <c r="AZ14" i="3" s="1"/>
  <c r="AY12" i="3"/>
  <c r="AY13" i="3" s="1"/>
  <c r="AY14" i="3" s="1"/>
  <c r="BB10" i="3"/>
  <c r="AF2" i="3"/>
  <c r="AW13" i="3" s="1"/>
  <c r="AW14" i="3" s="1"/>
  <c r="D47" i="2"/>
  <c r="L46" i="2"/>
  <c r="L45" i="2"/>
  <c r="L47" i="2" s="1"/>
  <c r="D44" i="2"/>
  <c r="L43" i="2"/>
  <c r="L42" i="2"/>
  <c r="L44" i="2" s="1"/>
  <c r="D41" i="2"/>
  <c r="L40" i="2"/>
  <c r="L39" i="2"/>
  <c r="L41" i="2" s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L22" i="2"/>
  <c r="D22" i="2"/>
  <c r="L21" i="2"/>
  <c r="D21" i="2"/>
  <c r="L20" i="2"/>
  <c r="D20" i="2"/>
  <c r="L19" i="2"/>
  <c r="D19" i="2"/>
  <c r="L18" i="2"/>
  <c r="D18" i="2"/>
  <c r="L17" i="2"/>
  <c r="D17" i="2"/>
  <c r="L16" i="2"/>
  <c r="D16" i="2"/>
  <c r="L15" i="2"/>
  <c r="D15" i="2"/>
  <c r="L14" i="2"/>
  <c r="D14" i="2"/>
  <c r="L13" i="2"/>
  <c r="D13" i="2"/>
  <c r="L12" i="2"/>
  <c r="D12" i="2"/>
  <c r="L11" i="2"/>
  <c r="D11" i="2"/>
  <c r="L10" i="2"/>
  <c r="D10" i="2"/>
  <c r="L9" i="2"/>
  <c r="D9" i="2"/>
  <c r="L8" i="2"/>
  <c r="D8" i="2"/>
  <c r="L7" i="2"/>
  <c r="D7" i="2"/>
  <c r="L6" i="2"/>
  <c r="D6" i="2"/>
  <c r="W64" i="1"/>
  <c r="AI64" i="1" s="1"/>
  <c r="T64" i="1"/>
  <c r="R64" i="1"/>
  <c r="O60" i="1"/>
  <c r="AN59" i="1"/>
  <c r="AI59" i="1"/>
  <c r="AS59" i="1" s="1"/>
  <c r="AN64" i="1" s="1"/>
  <c r="AN58" i="1"/>
  <c r="AI58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BB54" i="1" s="1"/>
  <c r="BD54" i="1" s="1"/>
  <c r="Y54" i="1"/>
  <c r="X54" i="1"/>
  <c r="W54" i="1"/>
  <c r="H54" i="1"/>
  <c r="F54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BB52" i="1" s="1"/>
  <c r="BD52" i="1" s="1"/>
  <c r="Y52" i="1"/>
  <c r="X52" i="1"/>
  <c r="W52" i="1"/>
  <c r="H52" i="1"/>
  <c r="F52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BB50" i="1" s="1"/>
  <c r="BD50" i="1" s="1"/>
  <c r="Y50" i="1"/>
  <c r="X50" i="1"/>
  <c r="W50" i="1"/>
  <c r="H50" i="1"/>
  <c r="F50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BB48" i="1" s="1"/>
  <c r="BD48" i="1" s="1"/>
  <c r="Y48" i="1"/>
  <c r="X48" i="1"/>
  <c r="W48" i="1"/>
  <c r="H48" i="1"/>
  <c r="F48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BB46" i="1" s="1"/>
  <c r="BD46" i="1" s="1"/>
  <c r="Y46" i="1"/>
  <c r="X46" i="1"/>
  <c r="W46" i="1"/>
  <c r="H46" i="1"/>
  <c r="F46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BB44" i="1" s="1"/>
  <c r="BD44" i="1" s="1"/>
  <c r="Y44" i="1"/>
  <c r="X44" i="1"/>
  <c r="W44" i="1"/>
  <c r="H44" i="1"/>
  <c r="F44" i="1"/>
  <c r="O63" i="1" s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BB42" i="1" s="1"/>
  <c r="BD42" i="1" s="1"/>
  <c r="Y42" i="1"/>
  <c r="X42" i="1"/>
  <c r="W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BB40" i="1" s="1"/>
  <c r="BD40" i="1" s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BB38" i="1" s="1"/>
  <c r="BD38" i="1" s="1"/>
  <c r="Y38" i="1"/>
  <c r="X38" i="1"/>
  <c r="W38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BB36" i="1" s="1"/>
  <c r="BD36" i="1" s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BB34" i="1" s="1"/>
  <c r="BD34" i="1" s="1"/>
  <c r="Y34" i="1"/>
  <c r="X34" i="1"/>
  <c r="W34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BB32" i="1" s="1"/>
  <c r="BD32" i="1" s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BB30" i="1" s="1"/>
  <c r="BD30" i="1" s="1"/>
  <c r="Y30" i="1"/>
  <c r="X30" i="1"/>
  <c r="W30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BB28" i="1" s="1"/>
  <c r="BD28" i="1" s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BB26" i="1" s="1"/>
  <c r="BD26" i="1" s="1"/>
  <c r="Y26" i="1"/>
  <c r="X26" i="1"/>
  <c r="W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BB24" i="1" s="1"/>
  <c r="BD24" i="1" s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BB22" i="1" s="1"/>
  <c r="BD22" i="1" s="1"/>
  <c r="Y22" i="1"/>
  <c r="X22" i="1"/>
  <c r="W22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BB20" i="1" s="1"/>
  <c r="BD20" i="1" s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BB18" i="1" s="1"/>
  <c r="BD18" i="1" s="1"/>
  <c r="Y18" i="1"/>
  <c r="X18" i="1"/>
  <c r="W18" i="1"/>
  <c r="B17" i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BB16" i="1" s="1"/>
  <c r="BD16" i="1" s="1"/>
  <c r="B15" i="1"/>
  <c r="BA12" i="1"/>
  <c r="BA13" i="1" s="1"/>
  <c r="BA14" i="1" s="1"/>
  <c r="AZ12" i="1"/>
  <c r="AZ13" i="1" s="1"/>
  <c r="AZ14" i="1" s="1"/>
  <c r="AY12" i="1"/>
  <c r="AY13" i="1" s="1"/>
  <c r="AY14" i="1" s="1"/>
  <c r="BB10" i="1"/>
  <c r="AF2" i="1"/>
  <c r="AW13" i="1" s="1"/>
  <c r="AW14" i="1" s="1"/>
  <c r="AB13" i="3" l="1"/>
  <c r="AB14" i="3" s="1"/>
  <c r="AM13" i="3"/>
  <c r="AM14" i="3" s="1"/>
  <c r="AX13" i="3"/>
  <c r="AX14" i="3" s="1"/>
  <c r="BD52" i="3"/>
  <c r="BD28" i="3"/>
  <c r="AE13" i="3"/>
  <c r="AE14" i="3" s="1"/>
  <c r="AP13" i="3"/>
  <c r="AP14" i="3" s="1"/>
  <c r="AF13" i="3"/>
  <c r="AF14" i="3" s="1"/>
  <c r="AQ13" i="3"/>
  <c r="AQ14" i="3" s="1"/>
  <c r="BD16" i="3"/>
  <c r="W13" i="3"/>
  <c r="W14" i="3" s="1"/>
  <c r="AH13" i="3"/>
  <c r="AH14" i="3" s="1"/>
  <c r="AR13" i="3"/>
  <c r="AR14" i="3" s="1"/>
  <c r="BD44" i="3"/>
  <c r="BD40" i="3"/>
  <c r="X13" i="3"/>
  <c r="X14" i="3" s="1"/>
  <c r="AI13" i="3"/>
  <c r="AI14" i="3" s="1"/>
  <c r="AT13" i="3"/>
  <c r="AT14" i="3" s="1"/>
  <c r="Z13" i="3"/>
  <c r="Z14" i="3" s="1"/>
  <c r="AJ13" i="3"/>
  <c r="AJ14" i="3" s="1"/>
  <c r="AU13" i="3"/>
  <c r="AU14" i="3" s="1"/>
  <c r="BE8" i="3"/>
  <c r="BD22" i="3" s="1"/>
  <c r="AA13" i="3"/>
  <c r="AA14" i="3" s="1"/>
  <c r="AL13" i="3"/>
  <c r="AL14" i="3" s="1"/>
  <c r="AV13" i="3"/>
  <c r="AV14" i="3" s="1"/>
  <c r="BD24" i="3"/>
  <c r="BD50" i="3"/>
  <c r="AU13" i="1"/>
  <c r="AU14" i="1" s="1"/>
  <c r="AE13" i="1"/>
  <c r="AE14" i="1" s="1"/>
  <c r="AM13" i="1"/>
  <c r="AM14" i="1" s="1"/>
  <c r="AI13" i="1"/>
  <c r="AI14" i="1" s="1"/>
  <c r="AQ13" i="1"/>
  <c r="AQ14" i="1" s="1"/>
  <c r="W13" i="1"/>
  <c r="W14" i="1" s="1"/>
  <c r="AA13" i="1"/>
  <c r="AA14" i="1" s="1"/>
  <c r="AS64" i="3"/>
  <c r="M60" i="3"/>
  <c r="M62" i="3"/>
  <c r="O62" i="3"/>
  <c r="M61" i="3"/>
  <c r="M63" i="3"/>
  <c r="Y13" i="3"/>
  <c r="Y14" i="3" s="1"/>
  <c r="AC13" i="3"/>
  <c r="AC14" i="3" s="1"/>
  <c r="AG13" i="3"/>
  <c r="AG14" i="3" s="1"/>
  <c r="AK13" i="3"/>
  <c r="AK14" i="3" s="1"/>
  <c r="AO13" i="3"/>
  <c r="AO14" i="3" s="1"/>
  <c r="AS13" i="3"/>
  <c r="AS14" i="3" s="1"/>
  <c r="O61" i="3"/>
  <c r="AS64" i="1"/>
  <c r="AB13" i="1"/>
  <c r="AB14" i="1" s="1"/>
  <c r="AF13" i="1"/>
  <c r="AF14" i="1" s="1"/>
  <c r="AN13" i="1"/>
  <c r="AN14" i="1" s="1"/>
  <c r="BE8" i="1"/>
  <c r="Z13" i="1"/>
  <c r="Z14" i="1" s="1"/>
  <c r="AD13" i="1"/>
  <c r="AD14" i="1" s="1"/>
  <c r="AH13" i="1"/>
  <c r="AH14" i="1" s="1"/>
  <c r="AL13" i="1"/>
  <c r="AL14" i="1" s="1"/>
  <c r="AP13" i="1"/>
  <c r="AP14" i="1" s="1"/>
  <c r="AT13" i="1"/>
  <c r="AT14" i="1" s="1"/>
  <c r="AX13" i="1"/>
  <c r="AX14" i="1" s="1"/>
  <c r="M60" i="1"/>
  <c r="M62" i="1"/>
  <c r="O62" i="1"/>
  <c r="X13" i="1"/>
  <c r="X14" i="1" s="1"/>
  <c r="AJ13" i="1"/>
  <c r="AJ14" i="1" s="1"/>
  <c r="AR13" i="1"/>
  <c r="AR14" i="1" s="1"/>
  <c r="AV13" i="1"/>
  <c r="AV14" i="1" s="1"/>
  <c r="M61" i="1"/>
  <c r="M63" i="1"/>
  <c r="Y13" i="1"/>
  <c r="Y14" i="1" s="1"/>
  <c r="AC13" i="1"/>
  <c r="AC14" i="1" s="1"/>
  <c r="AG13" i="1"/>
  <c r="AG14" i="1" s="1"/>
  <c r="AK13" i="1"/>
  <c r="AK14" i="1" s="1"/>
  <c r="AO13" i="1"/>
  <c r="AO14" i="1" s="1"/>
  <c r="AS13" i="1"/>
  <c r="AS14" i="1" s="1"/>
  <c r="O61" i="1"/>
  <c r="O64" i="1" s="1"/>
  <c r="BD32" i="3" l="1"/>
  <c r="O60" i="3" s="1"/>
  <c r="O64" i="3" s="1"/>
  <c r="BD46" i="3"/>
  <c r="BD34" i="3"/>
  <c r="BD38" i="3"/>
  <c r="BD36" i="3"/>
  <c r="BD18" i="3"/>
  <c r="BD54" i="3"/>
  <c r="BD26" i="3"/>
  <c r="BD20" i="3"/>
  <c r="BD42" i="3"/>
  <c r="BD48" i="3"/>
  <c r="BD30" i="3"/>
  <c r="M64" i="3"/>
  <c r="M64" i="1"/>
</calcChain>
</file>

<file path=xl/sharedStrings.xml><?xml version="1.0" encoding="utf-8"?>
<sst xmlns="http://schemas.openxmlformats.org/spreadsheetml/2006/main" count="1091" uniqueCount="269">
  <si>
    <t>（参考様式1）</t>
    <rPh sb="1" eb="3">
      <t>サンコウ</t>
    </rPh>
    <rPh sb="3" eb="5">
      <t>ヨウシキ</t>
    </rPh>
    <phoneticPr fontId="4"/>
  </si>
  <si>
    <t>従業者の勤務の体制及び勤務形態一覧表　</t>
  </si>
  <si>
    <t>サービス種別（</t>
    <rPh sb="4" eb="6">
      <t>シュベツ</t>
    </rPh>
    <phoneticPr fontId="3"/>
  </si>
  <si>
    <t>定期巡回・随時対応型訪問介護看護（一体型）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rPh sb="17" eb="20">
      <t>イッタイガタ</t>
    </rPh>
    <phoneticPr fontId="6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</si>
  <si>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</si>
  <si>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</si>
  <si>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</si>
  <si>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</si>
  <si>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</si>
  <si>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</si>
  <si>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</si>
  <si>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○○○○</t>
    <phoneticPr fontId="3"/>
  </si>
  <si>
    <t>(1)</t>
    <phoneticPr fontId="3"/>
  </si>
  <si>
    <t>(2)</t>
    <phoneticPr fontId="3"/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</si>
  <si>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</si>
  <si>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</si>
  <si>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</si>
  <si>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</si>
  <si>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</si>
  <si>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No</t>
    <phoneticPr fontId="3"/>
  </si>
  <si>
    <t>(4) 
職種</t>
    <phoneticPr fontId="4"/>
  </si>
  <si>
    <t>(5)
勤務
形態</t>
    <phoneticPr fontId="4"/>
  </si>
  <si>
    <t>(6) 資格</t>
    <rPh sb="4" eb="6">
      <t>シカク</t>
    </rPh>
    <phoneticPr fontId="3"/>
  </si>
  <si>
    <t>(7) 氏　名</t>
    <phoneticPr fontId="4"/>
  </si>
  <si>
    <t>(8)</t>
    <phoneticPr fontId="3"/>
  </si>
  <si>
    <r>
      <t xml:space="preserve">(10)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</si>
  <si>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(11)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</si>
  <si>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</si>
  <si>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</si>
  <si>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</si>
  <si>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</si>
  <si>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</si>
  <si>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9"/>
  </si>
  <si>
    <t>勤務時間数</t>
    <rPh sb="0" eb="2">
      <t>キンム</t>
    </rPh>
    <rPh sb="2" eb="5">
      <t>ジカンスウ</t>
    </rPh>
    <phoneticPr fontId="3"/>
  </si>
  <si>
    <t>(12)【任意入力】人員基準の確認（看護職員）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phoneticPr fontId="3"/>
  </si>
  <si>
    <t>（勤務形態の記号）</t>
    <rPh sb="1" eb="3">
      <t>キンム</t>
    </rPh>
    <rPh sb="3" eb="5">
      <t>ケイタイ</t>
    </rPh>
    <rPh sb="6" eb="8">
      <t>キゴウ</t>
    </rPh>
    <phoneticPr fontId="3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</si>
  <si>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3"/>
  </si>
  <si>
    <t>基準：</t>
    <rPh sb="0" eb="2">
      <t>キジュン</t>
    </rPh>
    <phoneticPr fontId="3"/>
  </si>
  <si>
    <t>週</t>
  </si>
  <si>
    <t>記号</t>
    <rPh sb="0" eb="2">
      <t>キゴウ</t>
    </rPh>
    <phoneticPr fontId="3"/>
  </si>
  <si>
    <t>区分</t>
    <rPh sb="0" eb="2">
      <t>クブン</t>
    </rPh>
    <phoneticPr fontId="3"/>
  </si>
  <si>
    <t>常勤換算の</t>
    <rPh sb="0" eb="2">
      <t>ジョウキン</t>
    </rPh>
    <rPh sb="2" eb="4">
      <t>カンサン</t>
    </rPh>
    <phoneticPr fontId="3"/>
  </si>
  <si>
    <t>常勤の従業者が</t>
    <rPh sb="0" eb="2">
      <t>ジョウキン</t>
    </rPh>
    <rPh sb="3" eb="6">
      <t>ジュウギョウシャ</t>
    </rPh>
    <phoneticPr fontId="3"/>
  </si>
  <si>
    <t>勤務形態</t>
    <rPh sb="0" eb="2">
      <t>キンム</t>
    </rPh>
    <rPh sb="2" eb="4">
      <t>ケイタイ</t>
    </rPh>
    <phoneticPr fontId="3"/>
  </si>
  <si>
    <t>勤務時間数合計</t>
    <rPh sb="0" eb="2">
      <t>キンム</t>
    </rPh>
    <rPh sb="2" eb="5">
      <t>ジカンスウ</t>
    </rPh>
    <rPh sb="5" eb="7">
      <t>ゴウケイ</t>
    </rPh>
    <phoneticPr fontId="3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</si>
  <si>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3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</si>
  <si>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3"/>
  </si>
  <si>
    <t>A</t>
    <phoneticPr fontId="3"/>
  </si>
  <si>
    <t>常勤で専従</t>
    <rPh sb="0" eb="2">
      <t>ジョウキン</t>
    </rPh>
    <rPh sb="3" eb="5">
      <t>センジュウ</t>
    </rPh>
    <phoneticPr fontId="3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</si>
  <si>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3"/>
  </si>
  <si>
    <t>当月合計</t>
    <rPh sb="0" eb="2">
      <t>トウゲツ</t>
    </rPh>
    <rPh sb="2" eb="4">
      <t>ゴウケイ</t>
    </rPh>
    <phoneticPr fontId="3"/>
  </si>
  <si>
    <t>週平均</t>
    <rPh sb="0" eb="3">
      <t>シュウヘイキン</t>
    </rPh>
    <phoneticPr fontId="3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</si>
  <si>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3"/>
  </si>
  <si>
    <t>B</t>
    <phoneticPr fontId="3"/>
  </si>
  <si>
    <t>常勤で兼務</t>
    <rPh sb="0" eb="2">
      <t>ジョウキン</t>
    </rPh>
    <rPh sb="3" eb="5">
      <t>ケンム</t>
    </rPh>
    <phoneticPr fontId="3"/>
  </si>
  <si>
    <t>÷</t>
    <phoneticPr fontId="3"/>
  </si>
  <si>
    <t>＝</t>
    <phoneticPr fontId="3"/>
  </si>
  <si>
    <t>C</t>
    <phoneticPr fontId="3"/>
  </si>
  <si>
    <t>非常勤で専従</t>
    <rPh sb="0" eb="3">
      <t>ヒジョウキン</t>
    </rPh>
    <rPh sb="4" eb="6">
      <t>センジュウ</t>
    </rPh>
    <phoneticPr fontId="3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</si>
  <si>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3"/>
  </si>
  <si>
    <t>D</t>
    <phoneticPr fontId="3"/>
  </si>
  <si>
    <t>非常勤で兼務</t>
    <rPh sb="0" eb="3">
      <t>ヒジョウキン</t>
    </rPh>
    <rPh sb="4" eb="6">
      <t>ケンム</t>
    </rPh>
    <phoneticPr fontId="3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</si>
  <si>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</si>
  <si>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C</t>
    <phoneticPr fontId="3"/>
  </si>
  <si>
    <t>-</t>
    <phoneticPr fontId="3"/>
  </si>
  <si>
    <t>sa</t>
    <phoneticPr fontId="4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</si>
  <si>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</si>
  <si>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3"/>
  </si>
  <si>
    <t>合計</t>
    <rPh sb="0" eb="2">
      <t>ゴウケイ</t>
    </rPh>
    <phoneticPr fontId="3"/>
  </si>
  <si>
    <t>＋</t>
    <phoneticPr fontId="3"/>
  </si>
  <si>
    <t>＝</t>
    <phoneticPr fontId="3"/>
  </si>
  <si>
    <t>≪要 提出≫</t>
    <rPh sb="1" eb="2">
      <t>ヨウ</t>
    </rPh>
    <rPh sb="3" eb="5">
      <t>テイシュツ</t>
    </rPh>
    <phoneticPr fontId="3"/>
  </si>
  <si>
    <t>■シフト記号表（勤務時間帯）</t>
    <rPh sb="4" eb="6">
      <t>キゴウ</t>
    </rPh>
    <rPh sb="6" eb="7">
      <t>ヒョウ</t>
    </rPh>
    <rPh sb="8" eb="10">
      <t>キンム</t>
    </rPh>
    <rPh sb="10" eb="13">
      <t>ジカンタイ</t>
    </rPh>
    <phoneticPr fontId="3"/>
  </si>
  <si>
    <t>※24時間表記</t>
    <rPh sb="3" eb="5">
      <t>ジカン</t>
    </rPh>
    <rPh sb="5" eb="7">
      <t>ヒョウキ</t>
    </rPh>
    <phoneticPr fontId="3"/>
  </si>
  <si>
    <t>休憩時間1時間は「1:00」、休憩時間45分は「00:45」と入力してください。</t>
    <rPh sb="0" eb="2">
      <t>キュウケイ</t>
    </rPh>
    <rPh sb="2" eb="4">
      <t>ジカン</t>
    </rPh>
    <rPh sb="5" eb="7">
      <t>ジカン</t>
    </rPh>
    <rPh sb="15" eb="17">
      <t>キュウケイ</t>
    </rPh>
    <rPh sb="17" eb="19">
      <t>ジカン</t>
    </rPh>
    <rPh sb="21" eb="22">
      <t>フン</t>
    </rPh>
    <rPh sb="31" eb="33">
      <t>ニュウリョク</t>
    </rPh>
    <phoneticPr fontId="3"/>
  </si>
  <si>
    <t>勤務時間</t>
    <rPh sb="0" eb="2">
      <t>キンム</t>
    </rPh>
    <rPh sb="2" eb="4">
      <t>ジカン</t>
    </rPh>
    <phoneticPr fontId="3"/>
  </si>
  <si>
    <t>自由記載欄</t>
    <rPh sb="0" eb="2">
      <t>ジユウ</t>
    </rPh>
    <rPh sb="2" eb="4">
      <t>キサイ</t>
    </rPh>
    <rPh sb="4" eb="5">
      <t>ラン</t>
    </rPh>
    <phoneticPr fontId="3"/>
  </si>
  <si>
    <t>始業時刻</t>
    <rPh sb="0" eb="2">
      <t>シギョウ</t>
    </rPh>
    <rPh sb="2" eb="4">
      <t>ジコク</t>
    </rPh>
    <phoneticPr fontId="3"/>
  </si>
  <si>
    <t>終業時刻</t>
    <rPh sb="0" eb="2">
      <t>シュウギョウ</t>
    </rPh>
    <rPh sb="2" eb="4">
      <t>ジコク</t>
    </rPh>
    <phoneticPr fontId="3"/>
  </si>
  <si>
    <t>うち、休憩時間</t>
    <rPh sb="3" eb="5">
      <t>キュウケイ</t>
    </rPh>
    <rPh sb="5" eb="7">
      <t>ジカン</t>
    </rPh>
    <phoneticPr fontId="3"/>
  </si>
  <si>
    <t>a</t>
    <phoneticPr fontId="3"/>
  </si>
  <si>
    <t>：</t>
    <phoneticPr fontId="3"/>
  </si>
  <si>
    <t>～</t>
    <phoneticPr fontId="3"/>
  </si>
  <si>
    <t>（</t>
    <phoneticPr fontId="3"/>
  </si>
  <si>
    <t>b</t>
    <phoneticPr fontId="3"/>
  </si>
  <si>
    <t>～</t>
    <phoneticPr fontId="3"/>
  </si>
  <si>
    <t>（</t>
    <phoneticPr fontId="3"/>
  </si>
  <si>
    <t>c</t>
    <phoneticPr fontId="3"/>
  </si>
  <si>
    <t>d</t>
    <phoneticPr fontId="3"/>
  </si>
  <si>
    <t>e</t>
    <phoneticPr fontId="3"/>
  </si>
  <si>
    <t>）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</si>
  <si>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</si>
  <si>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</si>
  <si>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</si>
  <si>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</si>
  <si>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</si>
  <si>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：</t>
    <phoneticPr fontId="3"/>
  </si>
  <si>
    <t>k</t>
    <phoneticPr fontId="3"/>
  </si>
  <si>
    <t>：</t>
    <phoneticPr fontId="3"/>
  </si>
  <si>
    <t>（</t>
    <phoneticPr fontId="3"/>
  </si>
  <si>
    <t>l</t>
    <phoneticPr fontId="3"/>
  </si>
  <si>
    <t>：</t>
    <phoneticPr fontId="3"/>
  </si>
  <si>
    <t>m</t>
    <phoneticPr fontId="3"/>
  </si>
  <si>
    <t>n</t>
    <phoneticPr fontId="3"/>
  </si>
  <si>
    <t>）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</si>
  <si>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</si>
  <si>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</si>
  <si>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</si>
  <si>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</si>
  <si>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～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</si>
  <si>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</si>
  <si>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</si>
  <si>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</si>
  <si>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</si>
  <si>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</si>
  <si>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</si>
  <si>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～</t>
    <phoneticPr fontId="3"/>
  </si>
  <si>
    <t>y</t>
    <phoneticPr fontId="3"/>
  </si>
  <si>
    <t>（</t>
    <phoneticPr fontId="3"/>
  </si>
  <si>
    <t>z</t>
    <phoneticPr fontId="3"/>
  </si>
  <si>
    <t>aa</t>
    <phoneticPr fontId="3"/>
  </si>
  <si>
    <t>：</t>
    <phoneticPr fontId="3"/>
  </si>
  <si>
    <t>ab</t>
    <phoneticPr fontId="3"/>
  </si>
  <si>
    <t>ac</t>
    <phoneticPr fontId="3"/>
  </si>
  <si>
    <t>ad</t>
    <phoneticPr fontId="3"/>
  </si>
  <si>
    <t>ae</t>
    <phoneticPr fontId="3"/>
  </si>
  <si>
    <t>af</t>
    <phoneticPr fontId="3"/>
  </si>
  <si>
    <t>ag</t>
    <phoneticPr fontId="3"/>
  </si>
  <si>
    <t>～</t>
    <phoneticPr fontId="3"/>
  </si>
  <si>
    <t>-</t>
    <phoneticPr fontId="3"/>
  </si>
  <si>
    <t>-</t>
    <phoneticPr fontId="3"/>
  </si>
  <si>
    <t>1日に2回勤務する場合</t>
    <rPh sb="1" eb="2">
      <t>ニチ</t>
    </rPh>
    <rPh sb="4" eb="5">
      <t>カイ</t>
    </rPh>
    <rPh sb="5" eb="7">
      <t>キンム</t>
    </rPh>
    <rPh sb="9" eb="11">
      <t>バアイ</t>
    </rPh>
    <phoneticPr fontId="3"/>
  </si>
  <si>
    <t>ah</t>
    <phoneticPr fontId="3"/>
  </si>
  <si>
    <t>）</t>
    <phoneticPr fontId="3"/>
  </si>
  <si>
    <t>-</t>
    <phoneticPr fontId="3"/>
  </si>
  <si>
    <t>（</t>
    <phoneticPr fontId="3"/>
  </si>
  <si>
    <t>1日に2回勤務する場合</t>
    <phoneticPr fontId="3"/>
  </si>
  <si>
    <t>ai</t>
    <phoneticPr fontId="3"/>
  </si>
  <si>
    <t>・職種ごとの勤務時間を「○：○○～○：○○」と表記することが困難な場合は、No18～33を活用し、勤務時間数のみを入力してください。</t>
    <rPh sb="45" eb="47">
      <t>カツヨウ</t>
    </rPh>
    <phoneticPr fontId="3"/>
  </si>
  <si>
    <t>・No18～33以外は始業時刻・終業時刻・休憩時間等を入力すると勤務時間数が計算されますが、入力の補助を目的とするものですので、結果に誤りがないかご確認ください。</t>
    <rPh sb="8" eb="10">
      <t>イガイ</t>
    </rPh>
    <rPh sb="11" eb="13">
      <t>シギョウ</t>
    </rPh>
    <rPh sb="13" eb="15">
      <t>ジコク</t>
    </rPh>
    <rPh sb="16" eb="18">
      <t>シュウギョウ</t>
    </rPh>
    <rPh sb="18" eb="20">
      <t>ジコク</t>
    </rPh>
    <rPh sb="21" eb="23">
      <t>キュウケイ</t>
    </rPh>
    <rPh sb="23" eb="25">
      <t>ジカン</t>
    </rPh>
    <rPh sb="25" eb="26">
      <t>トウ</t>
    </rPh>
    <rPh sb="27" eb="29">
      <t>ニュウリョク</t>
    </rPh>
    <rPh sb="32" eb="34">
      <t>キンム</t>
    </rPh>
    <rPh sb="34" eb="37">
      <t>ジカンスウ</t>
    </rPh>
    <rPh sb="38" eb="40">
      <t>ケイサン</t>
    </rPh>
    <rPh sb="46" eb="48">
      <t>ニュウリョク</t>
    </rPh>
    <rPh sb="49" eb="51">
      <t>ホジョ</t>
    </rPh>
    <rPh sb="52" eb="54">
      <t>モクテキ</t>
    </rPh>
    <rPh sb="64" eb="66">
      <t>ケッカ</t>
    </rPh>
    <rPh sb="67" eb="68">
      <t>アヤマ</t>
    </rPh>
    <rPh sb="74" eb="76">
      <t>カクニン</t>
    </rPh>
    <phoneticPr fontId="3"/>
  </si>
  <si>
    <t>・シフト記号が足りない場合は、適宜、行を追加してください。</t>
    <rPh sb="4" eb="6">
      <t>キゴウ</t>
    </rPh>
    <rPh sb="7" eb="8">
      <t>タ</t>
    </rPh>
    <rPh sb="11" eb="13">
      <t>バアイ</t>
    </rPh>
    <rPh sb="15" eb="17">
      <t>テキギ</t>
    </rPh>
    <rPh sb="18" eb="19">
      <t>ギョウ</t>
    </rPh>
    <rPh sb="20" eb="22">
      <t>ツイカ</t>
    </rPh>
    <phoneticPr fontId="3"/>
  </si>
  <si>
    <t>・シフト記号は、適宜、使いやすい記号に変更していただいて構いません。</t>
    <rPh sb="4" eb="6">
      <t>キゴウ</t>
    </rPh>
    <rPh sb="8" eb="10">
      <t>テキギ</t>
    </rPh>
    <rPh sb="11" eb="12">
      <t>ツカ</t>
    </rPh>
    <rPh sb="16" eb="18">
      <t>キゴウ</t>
    </rPh>
    <rPh sb="19" eb="21">
      <t>ヘンコウ</t>
    </rPh>
    <rPh sb="28" eb="29">
      <t>カマ</t>
    </rPh>
    <phoneticPr fontId="3"/>
  </si>
  <si>
    <t>）</t>
    <phoneticPr fontId="3"/>
  </si>
  <si>
    <t>(</t>
    <phoneticPr fontId="3"/>
  </si>
  <si>
    <t>)</t>
    <phoneticPr fontId="3"/>
  </si>
  <si>
    <t>○○○○</t>
    <phoneticPr fontId="3"/>
  </si>
  <si>
    <t>(1)</t>
    <phoneticPr fontId="3"/>
  </si>
  <si>
    <t>(2)</t>
    <phoneticPr fontId="3"/>
  </si>
  <si>
    <t>No</t>
    <phoneticPr fontId="3"/>
  </si>
  <si>
    <t>(4) 
職種</t>
    <phoneticPr fontId="4"/>
  </si>
  <si>
    <t>(5)
勤務
形態</t>
    <phoneticPr fontId="4"/>
  </si>
  <si>
    <t>(7) 氏　名</t>
    <phoneticPr fontId="4"/>
  </si>
  <si>
    <t>(8)</t>
    <phoneticPr fontId="3"/>
  </si>
  <si>
    <t>管理者</t>
    <rPh sb="0" eb="3">
      <t>カンリシャ</t>
    </rPh>
    <phoneticPr fontId="3"/>
  </si>
  <si>
    <t>A</t>
  </si>
  <si>
    <t>ー</t>
  </si>
  <si>
    <t>板橋　一郎</t>
    <rPh sb="0" eb="2">
      <t>イタバシ</t>
    </rPh>
    <rPh sb="3" eb="5">
      <t>イチロウ</t>
    </rPh>
    <phoneticPr fontId="3"/>
  </si>
  <si>
    <t>a</t>
  </si>
  <si>
    <t>オペレーター兼計画作成担当者</t>
    <rPh sb="6" eb="7">
      <t>ケン</t>
    </rPh>
    <rPh sb="7" eb="14">
      <t>ケイカクサクセイタントウシャ</t>
    </rPh>
    <phoneticPr fontId="3"/>
  </si>
  <si>
    <t>B</t>
  </si>
  <si>
    <t>介護福祉士</t>
    <rPh sb="0" eb="2">
      <t>カイゴ</t>
    </rPh>
    <rPh sb="2" eb="5">
      <t>フクシシ</t>
    </rPh>
    <phoneticPr fontId="6"/>
  </si>
  <si>
    <t>中板　花子</t>
    <rPh sb="0" eb="2">
      <t>ナカイタ</t>
    </rPh>
    <rPh sb="3" eb="5">
      <t>ハナコ</t>
    </rPh>
    <phoneticPr fontId="3"/>
  </si>
  <si>
    <t>オペレーター兼訪問介護員</t>
    <rPh sb="6" eb="7">
      <t>ケン</t>
    </rPh>
    <rPh sb="7" eb="12">
      <t>ホウモンカイゴイン</t>
    </rPh>
    <phoneticPr fontId="3"/>
  </si>
  <si>
    <t>成増　次郎</t>
    <rPh sb="0" eb="2">
      <t>ナリマス</t>
    </rPh>
    <rPh sb="3" eb="5">
      <t>ジロウ</t>
    </rPh>
    <phoneticPr fontId="3"/>
  </si>
  <si>
    <t>b</t>
  </si>
  <si>
    <t>介護支援専門員</t>
    <rPh sb="0" eb="2">
      <t>カイゴ</t>
    </rPh>
    <rPh sb="2" eb="4">
      <t>シエン</t>
    </rPh>
    <rPh sb="4" eb="7">
      <t>センモンイン</t>
    </rPh>
    <phoneticPr fontId="6"/>
  </si>
  <si>
    <t>大山　三郎</t>
    <rPh sb="0" eb="2">
      <t>オオヤマ</t>
    </rPh>
    <rPh sb="3" eb="5">
      <t>サブロウ</t>
    </rPh>
    <phoneticPr fontId="3"/>
  </si>
  <si>
    <t>d</t>
  </si>
  <si>
    <t>オペレーター兼訪問介護員兼計画作成担当者</t>
    <rPh sb="6" eb="7">
      <t>ケン</t>
    </rPh>
    <rPh sb="7" eb="12">
      <t>ホウモンカイゴイン</t>
    </rPh>
    <rPh sb="12" eb="13">
      <t>ケン</t>
    </rPh>
    <rPh sb="13" eb="20">
      <t>ケイカクサクセイタントウシャ</t>
    </rPh>
    <phoneticPr fontId="3"/>
  </si>
  <si>
    <t>浮間　舟子</t>
    <rPh sb="0" eb="2">
      <t>ウキマ</t>
    </rPh>
    <rPh sb="3" eb="5">
      <t>フナコ</t>
    </rPh>
    <phoneticPr fontId="3"/>
  </si>
  <si>
    <t>c</t>
  </si>
  <si>
    <t>本蓮　沼子</t>
    <rPh sb="0" eb="2">
      <t>モトハス</t>
    </rPh>
    <rPh sb="3" eb="5">
      <t>ヌマコ</t>
    </rPh>
    <phoneticPr fontId="3"/>
  </si>
  <si>
    <t>訪問介護員</t>
    <rPh sb="0" eb="2">
      <t>ホウモン</t>
    </rPh>
    <rPh sb="2" eb="5">
      <t>カイゴイン</t>
    </rPh>
    <phoneticPr fontId="6"/>
  </si>
  <si>
    <t>C</t>
  </si>
  <si>
    <t>実務者研修修了者</t>
    <rPh sb="0" eb="3">
      <t>ジツムシャ</t>
    </rPh>
    <rPh sb="3" eb="5">
      <t>ケンシュウ</t>
    </rPh>
    <rPh sb="5" eb="8">
      <t>シュウリョウシャ</t>
    </rPh>
    <phoneticPr fontId="6"/>
  </si>
  <si>
    <t>上板　橋男</t>
    <rPh sb="0" eb="2">
      <t>カミイタ</t>
    </rPh>
    <rPh sb="3" eb="4">
      <t>ハシ</t>
    </rPh>
    <rPh sb="4" eb="5">
      <t>オトコ</t>
    </rPh>
    <phoneticPr fontId="3"/>
  </si>
  <si>
    <t>旧ホームヘルパー2級課程修了者</t>
    <rPh sb="0" eb="1">
      <t>キュウ</t>
    </rPh>
    <rPh sb="9" eb="10">
      <t>キュウ</t>
    </rPh>
    <rPh sb="10" eb="12">
      <t>カテイ</t>
    </rPh>
    <rPh sb="12" eb="15">
      <t>シュウリョウシャ</t>
    </rPh>
    <phoneticPr fontId="6"/>
  </si>
  <si>
    <t>大谷　口美</t>
    <rPh sb="0" eb="2">
      <t>オオタニ</t>
    </rPh>
    <rPh sb="3" eb="4">
      <t>クチ</t>
    </rPh>
    <rPh sb="4" eb="5">
      <t>ミ</t>
    </rPh>
    <phoneticPr fontId="3"/>
  </si>
  <si>
    <t>看護職員</t>
    <rPh sb="0" eb="2">
      <t>カンゴ</t>
    </rPh>
    <rPh sb="2" eb="4">
      <t>ショクイン</t>
    </rPh>
    <phoneticPr fontId="6"/>
  </si>
  <si>
    <t>看護師</t>
    <rPh sb="0" eb="3">
      <t>カンゴシ</t>
    </rPh>
    <phoneticPr fontId="6"/>
  </si>
  <si>
    <t>小豆　沢子</t>
    <rPh sb="0" eb="2">
      <t>アズキ</t>
    </rPh>
    <rPh sb="3" eb="4">
      <t>サワ</t>
    </rPh>
    <rPh sb="4" eb="5">
      <t>コ</t>
    </rPh>
    <phoneticPr fontId="3"/>
  </si>
  <si>
    <t>高島　平男</t>
    <rPh sb="0" eb="2">
      <t>タカシマ</t>
    </rPh>
    <rPh sb="3" eb="4">
      <t>タイラ</t>
    </rPh>
    <rPh sb="4" eb="5">
      <t>オ</t>
    </rPh>
    <phoneticPr fontId="3"/>
  </si>
  <si>
    <t>常盤　台子</t>
    <rPh sb="0" eb="2">
      <t>トキワ</t>
    </rPh>
    <rPh sb="3" eb="4">
      <t>ダイ</t>
    </rPh>
    <rPh sb="4" eb="5">
      <t>コ</t>
    </rPh>
    <phoneticPr fontId="3"/>
  </si>
  <si>
    <t>准看護師</t>
    <rPh sb="0" eb="4">
      <t>ジュンカンゴシ</t>
    </rPh>
    <phoneticPr fontId="6"/>
  </si>
  <si>
    <t>新河　岸夫</t>
    <rPh sb="0" eb="1">
      <t>シン</t>
    </rPh>
    <rPh sb="1" eb="2">
      <t>カワ</t>
    </rPh>
    <rPh sb="3" eb="5">
      <t>キシオ</t>
    </rPh>
    <phoneticPr fontId="3"/>
  </si>
  <si>
    <t>下赤　塚子</t>
    <rPh sb="0" eb="2">
      <t>シモアカ</t>
    </rPh>
    <rPh sb="3" eb="4">
      <t>ツカ</t>
    </rPh>
    <rPh sb="4" eb="5">
      <t>コ</t>
    </rPh>
    <phoneticPr fontId="3"/>
  </si>
  <si>
    <t>理学療法士</t>
    <rPh sb="0" eb="2">
      <t>リガク</t>
    </rPh>
    <rPh sb="2" eb="5">
      <t>リョウホウシ</t>
    </rPh>
    <phoneticPr fontId="6"/>
  </si>
  <si>
    <t>前野　町子</t>
    <rPh sb="0" eb="2">
      <t>マエノ</t>
    </rPh>
    <rPh sb="3" eb="5">
      <t>マチコ</t>
    </rPh>
    <phoneticPr fontId="3"/>
  </si>
  <si>
    <t>A</t>
    <phoneticPr fontId="3"/>
  </si>
  <si>
    <t>B</t>
    <phoneticPr fontId="3"/>
  </si>
  <si>
    <t>÷</t>
    <phoneticPr fontId="3"/>
  </si>
  <si>
    <t>＝</t>
    <phoneticPr fontId="3"/>
  </si>
  <si>
    <t>A</t>
    <phoneticPr fontId="3"/>
  </si>
  <si>
    <t>D</t>
    <phoneticPr fontId="3"/>
  </si>
  <si>
    <t>-</t>
    <phoneticPr fontId="3"/>
  </si>
  <si>
    <t>-</t>
    <phoneticPr fontId="3"/>
  </si>
  <si>
    <t>＋</t>
    <phoneticPr fontId="3"/>
  </si>
  <si>
    <t>a</t>
    <phoneticPr fontId="3"/>
  </si>
  <si>
    <t>：</t>
    <phoneticPr fontId="3"/>
  </si>
  <si>
    <t>～</t>
    <phoneticPr fontId="3"/>
  </si>
  <si>
    <t>（</t>
    <phoneticPr fontId="3"/>
  </si>
  <si>
    <t>b</t>
    <phoneticPr fontId="3"/>
  </si>
  <si>
    <t>：</t>
    <phoneticPr fontId="3"/>
  </si>
  <si>
    <t>～</t>
    <phoneticPr fontId="3"/>
  </si>
  <si>
    <t>（</t>
    <phoneticPr fontId="3"/>
  </si>
  <si>
    <t>）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</si>
  <si>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</si>
  <si>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</si>
  <si>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</si>
  <si>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</si>
  <si>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</si>
  <si>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</t>
    <phoneticPr fontId="3"/>
  </si>
  <si>
    <t>h</t>
    <phoneticPr fontId="3"/>
  </si>
  <si>
    <t>i</t>
    <phoneticPr fontId="3"/>
  </si>
  <si>
    <t>）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</si>
  <si>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</si>
  <si>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</si>
  <si>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</si>
  <si>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</si>
  <si>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：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</si>
  <si>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</si>
  <si>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</si>
  <si>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</si>
  <si>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</si>
  <si>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</si>
  <si>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</si>
  <si>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</si>
  <si>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（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</si>
  <si>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</si>
  <si>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</si>
  <si>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</si>
  <si>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</si>
  <si>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</si>
  <si>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</si>
  <si>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x</t>
    <phoneticPr fontId="3"/>
  </si>
  <si>
    <t>aa</t>
    <phoneticPr fontId="3"/>
  </si>
  <si>
    <t>ab</t>
    <phoneticPr fontId="3"/>
  </si>
  <si>
    <t>ac</t>
    <phoneticPr fontId="3"/>
  </si>
  <si>
    <t>ad</t>
    <phoneticPr fontId="3"/>
  </si>
  <si>
    <t>：</t>
    <phoneticPr fontId="3"/>
  </si>
  <si>
    <t>ae</t>
    <phoneticPr fontId="3"/>
  </si>
  <si>
    <t>af</t>
    <phoneticPr fontId="3"/>
  </si>
  <si>
    <t>ag</t>
    <phoneticPr fontId="3"/>
  </si>
  <si>
    <t>-</t>
    <phoneticPr fontId="3"/>
  </si>
  <si>
    <t>-</t>
    <phoneticPr fontId="3"/>
  </si>
  <si>
    <t>ah</t>
    <phoneticPr fontId="3"/>
  </si>
  <si>
    <t>-</t>
    <phoneticPr fontId="3"/>
  </si>
  <si>
    <t>～</t>
    <phoneticPr fontId="3"/>
  </si>
  <si>
    <t>1日に2回勤務する場合</t>
    <phoneticPr fontId="3"/>
  </si>
  <si>
    <t>ai</t>
    <phoneticPr fontId="3"/>
  </si>
  <si>
    <t>-</t>
    <phoneticPr fontId="3"/>
  </si>
  <si>
    <t>1日に2回勤務する場合</t>
    <phoneticPr fontId="3"/>
  </si>
  <si>
    <t>名簿兼勤務表</t>
    <rPh sb="0" eb="2">
      <t>メイボ</t>
    </rPh>
    <rPh sb="2" eb="3">
      <t>ケン</t>
    </rPh>
    <rPh sb="3" eb="5">
      <t>キンム</t>
    </rPh>
    <rPh sb="5" eb="6">
      <t>ヒョウ</t>
    </rPh>
    <phoneticPr fontId="4"/>
  </si>
  <si>
    <t>事業所名</t>
    <phoneticPr fontId="4"/>
  </si>
  <si>
    <t>氏  　　名</t>
    <rPh sb="0" eb="1">
      <t>シ</t>
    </rPh>
    <rPh sb="5" eb="6">
      <t>メイ</t>
    </rPh>
    <phoneticPr fontId="4"/>
  </si>
  <si>
    <t>資　格</t>
    <rPh sb="0" eb="1">
      <t>シ</t>
    </rPh>
    <rPh sb="2" eb="3">
      <t>カク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</si>
  <si>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</si>
  <si>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採用年月日</t>
    <rPh sb="0" eb="2">
      <t>サイヨウ</t>
    </rPh>
    <rPh sb="2" eb="5">
      <t>ネンガッピ</t>
    </rPh>
    <phoneticPr fontId="4"/>
  </si>
  <si>
    <t>月合計　　　　　　　　　　　　勤務時間</t>
    <rPh sb="0" eb="1">
      <t>ツキ</t>
    </rPh>
    <rPh sb="1" eb="3">
      <t>ゴウケイ</t>
    </rPh>
    <rPh sb="15" eb="17">
      <t>キンム</t>
    </rPh>
    <rPh sb="17" eb="19">
      <t>ジカン</t>
    </rPh>
    <phoneticPr fontId="4"/>
  </si>
  <si>
    <t xml:space="preserve">介福・１・２・看・社福・介護職員初任者研修・(                )   </t>
    <rPh sb="0" eb="1">
      <t>カイ</t>
    </rPh>
    <rPh sb="1" eb="2">
      <t>フク</t>
    </rPh>
    <rPh sb="7" eb="8">
      <t>ミ</t>
    </rPh>
    <rPh sb="9" eb="11">
      <t>シャフク</t>
    </rPh>
    <rPh sb="12" eb="14">
      <t>カイゴ</t>
    </rPh>
    <rPh sb="14" eb="16">
      <t>ショクイン</t>
    </rPh>
    <rPh sb="16" eb="19">
      <t>ショニンシャ</t>
    </rPh>
    <rPh sb="19" eb="21">
      <t>ケンシュウ</t>
    </rPh>
    <phoneticPr fontId="4"/>
  </si>
  <si>
    <t>　　　　　年　　月　　日</t>
    <rPh sb="5" eb="6">
      <t>トシ</t>
    </rPh>
    <rPh sb="8" eb="9">
      <t>ツキ</t>
    </rPh>
    <rPh sb="11" eb="12">
      <t>ヒ</t>
    </rPh>
    <phoneticPr fontId="4"/>
  </si>
  <si>
    <t>時間</t>
    <rPh sb="0" eb="2">
      <t>ジカン</t>
    </rPh>
    <phoneticPr fontId="4"/>
  </si>
  <si>
    <t>※</t>
    <phoneticPr fontId="4"/>
  </si>
  <si>
    <t>就業規則による常勤の従業者が勤務する時間数・・・</t>
    <rPh sb="0" eb="2">
      <t>シュウギョウ</t>
    </rPh>
    <rPh sb="2" eb="4">
      <t>キソク</t>
    </rPh>
    <rPh sb="7" eb="9">
      <t>ジョウキン</t>
    </rPh>
    <rPh sb="10" eb="11">
      <t>ジュウ</t>
    </rPh>
    <rPh sb="11" eb="13">
      <t>ギョウシャ</t>
    </rPh>
    <rPh sb="14" eb="16">
      <t>キンム</t>
    </rPh>
    <rPh sb="18" eb="21">
      <t>ジカンスウ</t>
    </rPh>
    <phoneticPr fontId="4"/>
  </si>
  <si>
    <t>週　　　　　　　　　時間</t>
    <rPh sb="0" eb="1">
      <t>シュウ</t>
    </rPh>
    <rPh sb="10" eb="12">
      <t>ジカン</t>
    </rPh>
    <phoneticPr fontId="4"/>
  </si>
  <si>
    <t>（令和６年  　月末）</t>
    <phoneticPr fontId="4"/>
  </si>
  <si>
    <t>暦月</t>
  </si>
  <si>
    <t>実績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</si>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</sst>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#"/>
    <numFmt numFmtId="178" formatCode="#,##0.##"/>
    <numFmt numFmtId="179" formatCode="#,##0.0&quot;人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6"/>
      <color rgb="FFFF000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30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5" fillId="5" borderId="0" xfId="1" applyFont="1" applyFill="1" applyAlignment="1">
      <alignment vertical="center"/>
    </xf>
    <xf numFmtId="0" fontId="5" fillId="5" borderId="0" xfId="1" applyFont="1" applyFill="1">
      <alignment vertical="center"/>
    </xf>
    <xf numFmtId="0" fontId="5" fillId="5" borderId="0" xfId="1" applyFont="1" applyFill="1" applyAlignment="1">
      <alignment horizontal="center" vertical="center"/>
    </xf>
    <xf numFmtId="0" fontId="2" fillId="5" borderId="0" xfId="1" quotePrefix="1" applyFont="1" applyFill="1" applyBorder="1" applyAlignment="1">
      <alignment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right" vertical="center"/>
    </xf>
    <xf numFmtId="0" fontId="5" fillId="5" borderId="0" xfId="1" applyFont="1" applyFill="1" applyAlignment="1" applyProtection="1">
      <alignment vertical="center"/>
    </xf>
    <xf numFmtId="0" fontId="5" fillId="5" borderId="0" xfId="1" applyFont="1" applyFill="1" applyProtection="1">
      <alignment vertical="center"/>
    </xf>
    <xf numFmtId="0" fontId="5" fillId="5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vertical="center"/>
    </xf>
    <xf numFmtId="20" fontId="2" fillId="5" borderId="0" xfId="1" applyNumberFormat="1" applyFont="1" applyFill="1" applyBorder="1" applyAlignment="1" applyProtection="1">
      <alignment vertical="center"/>
    </xf>
    <xf numFmtId="0" fontId="2" fillId="5" borderId="0" xfId="1" applyFont="1" applyFill="1" applyBorder="1" applyAlignment="1" applyProtection="1">
      <alignment horizontal="center" vertical="center"/>
    </xf>
    <xf numFmtId="0" fontId="2" fillId="5" borderId="0" xfId="1" applyFont="1" applyFill="1" applyBorder="1" applyAlignment="1" applyProtection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right" vertical="center"/>
    </xf>
    <xf numFmtId="0" fontId="2" fillId="5" borderId="0" xfId="1" applyFont="1" applyFill="1" applyBorder="1" applyAlignment="1" applyProtection="1">
      <alignment horizontal="left" vertical="center"/>
    </xf>
    <xf numFmtId="20" fontId="2" fillId="0" borderId="0" xfId="1" applyNumberFormat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right" vertical="center"/>
    </xf>
    <xf numFmtId="176" fontId="2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7" fillId="0" borderId="0" xfId="1" applyFont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6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6" fillId="0" borderId="28" xfId="1" applyNumberFormat="1" applyFont="1" applyFill="1" applyBorder="1" applyAlignment="1">
      <alignment horizontal="center" vertical="center" wrapText="1"/>
    </xf>
    <xf numFmtId="0" fontId="6" fillId="0" borderId="29" xfId="1" applyNumberFormat="1" applyFont="1" applyFill="1" applyBorder="1" applyAlignment="1">
      <alignment horizontal="center" vertical="center" wrapText="1"/>
    </xf>
    <xf numFmtId="0" fontId="6" fillId="0" borderId="30" xfId="1" applyNumberFormat="1" applyFont="1" applyFill="1" applyBorder="1" applyAlignment="1">
      <alignment horizontal="center" vertical="center" wrapText="1"/>
    </xf>
    <xf numFmtId="0" fontId="6" fillId="0" borderId="31" xfId="1" applyNumberFormat="1" applyFont="1" applyFill="1" applyBorder="1" applyAlignment="1">
      <alignment horizontal="center" vertical="center" wrapText="1"/>
    </xf>
    <xf numFmtId="0" fontId="2" fillId="5" borderId="7" xfId="1" applyFont="1" applyFill="1" applyBorder="1" applyAlignment="1" applyProtection="1">
      <alignment horizontal="center" vertical="center" shrinkToFit="1"/>
    </xf>
    <xf numFmtId="0" fontId="2" fillId="5" borderId="6" xfId="1" applyFont="1" applyFill="1" applyBorder="1" applyAlignment="1" applyProtection="1">
      <alignment horizontal="center" vertical="center" shrinkToFi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2" fillId="2" borderId="37" xfId="1" applyFont="1" applyFill="1" applyBorder="1" applyAlignment="1" applyProtection="1">
      <alignment horizontal="center" vertical="center" shrinkToFit="1"/>
      <protection locked="0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0" fontId="2" fillId="5" borderId="14" xfId="1" applyFont="1" applyFill="1" applyBorder="1" applyAlignment="1" applyProtection="1">
      <alignment horizontal="center" vertical="center" shrinkToFit="1"/>
    </xf>
    <xf numFmtId="0" fontId="2" fillId="5" borderId="13" xfId="1" applyFont="1" applyFill="1" applyBorder="1" applyAlignment="1" applyProtection="1">
      <alignment horizontal="center" vertical="center" shrinkToFit="1"/>
    </xf>
    <xf numFmtId="0" fontId="7" fillId="0" borderId="44" xfId="1" applyFont="1" applyBorder="1" applyAlignment="1">
      <alignment vertical="center"/>
    </xf>
    <xf numFmtId="0" fontId="7" fillId="0" borderId="45" xfId="1" applyFont="1" applyBorder="1" applyAlignment="1">
      <alignment vertical="center"/>
    </xf>
    <xf numFmtId="0" fontId="7" fillId="0" borderId="46" xfId="1" applyFont="1" applyBorder="1" applyAlignment="1">
      <alignment vertical="center"/>
    </xf>
    <xf numFmtId="177" fontId="2" fillId="0" borderId="47" xfId="1" applyNumberFormat="1" applyFont="1" applyBorder="1" applyAlignment="1">
      <alignment horizontal="center" vertical="center" shrinkToFit="1"/>
    </xf>
    <xf numFmtId="177" fontId="2" fillId="0" borderId="48" xfId="1" applyNumberFormat="1" applyFont="1" applyBorder="1" applyAlignment="1">
      <alignment horizontal="center" vertical="center" shrinkToFit="1"/>
    </xf>
    <xf numFmtId="177" fontId="2" fillId="0" borderId="49" xfId="1" applyNumberFormat="1" applyFont="1" applyBorder="1" applyAlignment="1">
      <alignment horizontal="center" vertical="center" shrinkToFit="1"/>
    </xf>
    <xf numFmtId="0" fontId="2" fillId="5" borderId="54" xfId="1" applyFont="1" applyFill="1" applyBorder="1" applyAlignment="1" applyProtection="1">
      <alignment horizontal="center" vertical="center" shrinkToFit="1"/>
    </xf>
    <xf numFmtId="0" fontId="2" fillId="5" borderId="53" xfId="1" applyFont="1" applyFill="1" applyBorder="1" applyAlignment="1" applyProtection="1">
      <alignment horizontal="center" vertical="center" shrinkToFit="1"/>
    </xf>
    <xf numFmtId="0" fontId="7" fillId="0" borderId="54" xfId="1" applyFont="1" applyBorder="1" applyAlignment="1">
      <alignment vertical="center"/>
    </xf>
    <xf numFmtId="0" fontId="7" fillId="0" borderId="55" xfId="1" applyFont="1" applyBorder="1" applyAlignment="1">
      <alignment vertical="center"/>
    </xf>
    <xf numFmtId="0" fontId="7" fillId="0" borderId="56" xfId="1" applyFont="1" applyBorder="1" applyAlignment="1">
      <alignment vertical="center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60" xfId="1" applyFont="1" applyFill="1" applyBorder="1" applyAlignment="1" applyProtection="1">
      <alignment horizontal="center" vertical="center" shrinkToFit="1"/>
      <protection locked="0"/>
    </xf>
    <xf numFmtId="0" fontId="7" fillId="0" borderId="64" xfId="1" applyFont="1" applyBorder="1" applyAlignment="1">
      <alignment vertical="center"/>
    </xf>
    <xf numFmtId="0" fontId="7" fillId="0" borderId="65" xfId="1" applyFont="1" applyBorder="1" applyAlignment="1">
      <alignment vertical="center"/>
    </xf>
    <xf numFmtId="0" fontId="7" fillId="0" borderId="66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2" fillId="5" borderId="25" xfId="1" applyFont="1" applyFill="1" applyBorder="1" applyAlignment="1" applyProtection="1">
      <alignment horizontal="center" vertical="center" shrinkToFit="1"/>
    </xf>
    <xf numFmtId="0" fontId="2" fillId="5" borderId="24" xfId="1" applyFont="1" applyFill="1" applyBorder="1" applyAlignment="1" applyProtection="1">
      <alignment horizontal="center" vertical="center" shrinkToFit="1"/>
    </xf>
    <xf numFmtId="0" fontId="7" fillId="0" borderId="70" xfId="1" applyFont="1" applyBorder="1" applyAlignment="1">
      <alignment vertical="center"/>
    </xf>
    <xf numFmtId="0" fontId="7" fillId="0" borderId="71" xfId="1" applyFont="1" applyBorder="1" applyAlignment="1">
      <alignment vertical="center"/>
    </xf>
    <xf numFmtId="0" fontId="7" fillId="0" borderId="72" xfId="1" applyFont="1" applyBorder="1" applyAlignment="1">
      <alignment vertical="center"/>
    </xf>
    <xf numFmtId="177" fontId="2" fillId="0" borderId="73" xfId="1" applyNumberFormat="1" applyFont="1" applyBorder="1" applyAlignment="1">
      <alignment horizontal="center" vertical="center" shrinkToFit="1"/>
    </xf>
    <xf numFmtId="177" fontId="2" fillId="0" borderId="74" xfId="1" applyNumberFormat="1" applyFont="1" applyBorder="1" applyAlignment="1">
      <alignment horizontal="center" vertical="center" shrinkToFit="1"/>
    </xf>
    <xf numFmtId="177" fontId="2" fillId="0" borderId="75" xfId="1" applyNumberFormat="1" applyFont="1" applyBorder="1" applyAlignment="1">
      <alignment horizontal="center" vertical="center" shrinkToFit="1"/>
    </xf>
    <xf numFmtId="0" fontId="7" fillId="5" borderId="0" xfId="1" applyFont="1" applyFill="1" applyBorder="1" applyAlignment="1">
      <alignment horizontal="center" vertical="center"/>
    </xf>
    <xf numFmtId="0" fontId="7" fillId="5" borderId="0" xfId="1" applyFont="1" applyFill="1" applyBorder="1" applyAlignment="1" applyProtection="1">
      <alignment horizontal="center" vertical="center" shrinkToFit="1"/>
      <protection locked="0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0" fontId="8" fillId="5" borderId="0" xfId="1" applyFont="1" applyFill="1" applyBorder="1" applyAlignment="1">
      <alignment vertical="center"/>
    </xf>
    <xf numFmtId="0" fontId="10" fillId="5" borderId="0" xfId="1" applyFont="1" applyFill="1" applyBorder="1" applyAlignment="1">
      <alignment vertical="center"/>
    </xf>
    <xf numFmtId="0" fontId="10" fillId="5" borderId="0" xfId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center" vertical="center" wrapText="1"/>
    </xf>
    <xf numFmtId="1" fontId="7" fillId="5" borderId="0" xfId="1" applyNumberFormat="1" applyFont="1" applyFill="1" applyBorder="1" applyAlignment="1">
      <alignment horizontal="center" vertical="center" wrapText="1"/>
    </xf>
    <xf numFmtId="0" fontId="6" fillId="5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5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0" fontId="6" fillId="5" borderId="0" xfId="1" applyFont="1" applyFill="1" applyBorder="1" applyAlignment="1" applyProtection="1">
      <alignment horizontal="center" vertical="center" shrinkToFit="1"/>
      <protection locked="0"/>
    </xf>
    <xf numFmtId="0" fontId="6" fillId="5" borderId="0" xfId="1" applyFont="1" applyFill="1" applyBorder="1" applyAlignment="1" applyProtection="1">
      <alignment horizontal="left" vertical="center" wrapText="1"/>
      <protection locked="0"/>
    </xf>
    <xf numFmtId="0" fontId="6" fillId="5" borderId="0" xfId="1" applyFont="1" applyFill="1" applyBorder="1" applyAlignment="1">
      <alignment vertical="center"/>
    </xf>
    <xf numFmtId="0" fontId="6" fillId="5" borderId="0" xfId="1" applyFont="1" applyFill="1" applyBorder="1" applyAlignment="1">
      <alignment horizontal="center" vertical="center"/>
    </xf>
    <xf numFmtId="0" fontId="6" fillId="5" borderId="0" xfId="1" applyFont="1" applyFill="1">
      <alignment vertical="center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 textRotation="90"/>
    </xf>
    <xf numFmtId="0" fontId="11" fillId="5" borderId="0" xfId="1" applyFont="1" applyFill="1" applyAlignment="1" applyProtection="1">
      <alignment horizontal="left" vertical="center"/>
    </xf>
    <xf numFmtId="0" fontId="12" fillId="5" borderId="0" xfId="1" applyFont="1" applyFill="1" applyAlignment="1" applyProtection="1">
      <alignment horizontal="center" vertical="center"/>
    </xf>
    <xf numFmtId="0" fontId="12" fillId="5" borderId="0" xfId="1" applyFont="1" applyFill="1" applyProtection="1">
      <alignment vertical="center"/>
    </xf>
    <xf numFmtId="0" fontId="12" fillId="5" borderId="0" xfId="1" applyFont="1" applyFill="1" applyAlignment="1" applyProtection="1">
      <alignment horizontal="left" vertical="center"/>
    </xf>
    <xf numFmtId="0" fontId="13" fillId="5" borderId="0" xfId="1" applyFont="1" applyFill="1">
      <alignment vertical="center"/>
    </xf>
    <xf numFmtId="0" fontId="12" fillId="5" borderId="0" xfId="1" applyFont="1" applyFill="1">
      <alignment vertical="center"/>
    </xf>
    <xf numFmtId="0" fontId="13" fillId="5" borderId="0" xfId="1" applyFont="1" applyFill="1" applyAlignment="1">
      <alignment horizontal="left" vertical="center"/>
    </xf>
    <xf numFmtId="0" fontId="12" fillId="5" borderId="0" xfId="1" applyFont="1" applyFill="1" applyAlignment="1" applyProtection="1">
      <alignment horizontal="center" vertical="center"/>
      <protection locked="0"/>
    </xf>
    <xf numFmtId="0" fontId="12" fillId="4" borderId="19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horizontal="center" vertical="center"/>
      <protection locked="0"/>
    </xf>
    <xf numFmtId="20" fontId="12" fillId="4" borderId="19" xfId="1" applyNumberFormat="1" applyFont="1" applyFill="1" applyBorder="1" applyAlignment="1" applyProtection="1">
      <alignment horizontal="center" vertical="center"/>
      <protection locked="0"/>
    </xf>
    <xf numFmtId="0" fontId="12" fillId="5" borderId="0" xfId="1" applyFont="1" applyFill="1" applyAlignment="1" applyProtection="1">
      <alignment horizontal="right" vertical="center"/>
      <protection locked="0"/>
    </xf>
    <xf numFmtId="0" fontId="12" fillId="5" borderId="0" xfId="1" applyFont="1" applyFill="1" applyProtection="1">
      <alignment vertical="center"/>
      <protection locked="0"/>
    </xf>
    <xf numFmtId="0" fontId="12" fillId="5" borderId="19" xfId="1" applyNumberFormat="1" applyFont="1" applyFill="1" applyBorder="1" applyAlignment="1" applyProtection="1">
      <alignment horizontal="center" vertical="center"/>
    </xf>
    <xf numFmtId="0" fontId="12" fillId="4" borderId="19" xfId="1" applyFont="1" applyFill="1" applyBorder="1" applyAlignment="1" applyProtection="1">
      <alignment horizontal="left" vertical="center"/>
      <protection locked="0"/>
    </xf>
    <xf numFmtId="20" fontId="12" fillId="5" borderId="19" xfId="1" applyNumberFormat="1" applyFont="1" applyFill="1" applyBorder="1" applyAlignment="1" applyProtection="1">
      <alignment horizontal="center" vertical="center"/>
      <protection locked="0"/>
    </xf>
    <xf numFmtId="0" fontId="14" fillId="4" borderId="79" xfId="1" applyFont="1" applyFill="1" applyBorder="1" applyAlignment="1" applyProtection="1">
      <alignment horizontal="center" vertical="center"/>
      <protection locked="0"/>
    </xf>
    <xf numFmtId="0" fontId="14" fillId="4" borderId="80" xfId="1" applyFont="1" applyFill="1" applyBorder="1" applyAlignment="1" applyProtection="1">
      <alignment horizontal="center" vertical="center"/>
      <protection locked="0"/>
    </xf>
    <xf numFmtId="0" fontId="14" fillId="4" borderId="81" xfId="1" applyFont="1" applyFill="1" applyBorder="1" applyAlignment="1" applyProtection="1">
      <alignment horizontal="center" vertical="center"/>
      <protection locked="0"/>
    </xf>
    <xf numFmtId="0" fontId="15" fillId="0" borderId="0" xfId="3"/>
    <xf numFmtId="0" fontId="16" fillId="0" borderId="0" xfId="3" applyFont="1"/>
    <xf numFmtId="0" fontId="15" fillId="0" borderId="0" xfId="3" applyAlignment="1">
      <alignment horizontal="right"/>
    </xf>
    <xf numFmtId="0" fontId="15" fillId="0" borderId="78" xfId="3" applyBorder="1" applyAlignment="1">
      <alignment horizontal="right"/>
    </xf>
    <xf numFmtId="0" fontId="17" fillId="0" borderId="0" xfId="3" applyFont="1"/>
    <xf numFmtId="0" fontId="15" fillId="0" borderId="82" xfId="3" applyBorder="1"/>
    <xf numFmtId="0" fontId="18" fillId="0" borderId="19" xfId="3" applyFont="1" applyBorder="1" applyAlignment="1">
      <alignment horizontal="center" vertical="center" wrapText="1"/>
    </xf>
    <xf numFmtId="0" fontId="15" fillId="0" borderId="19" xfId="3" applyBorder="1" applyAlignment="1">
      <alignment horizontal="center" vertical="center"/>
    </xf>
    <xf numFmtId="0" fontId="15" fillId="0" borderId="19" xfId="3" applyBorder="1"/>
    <xf numFmtId="0" fontId="19" fillId="0" borderId="19" xfId="3" applyFont="1" applyBorder="1" applyAlignment="1">
      <alignment horizontal="left" vertical="center" wrapText="1"/>
    </xf>
    <xf numFmtId="0" fontId="18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right" vertical="center"/>
    </xf>
    <xf numFmtId="0" fontId="18" fillId="0" borderId="78" xfId="3" applyFont="1" applyFill="1" applyBorder="1" applyAlignment="1">
      <alignment horizontal="center" vertical="center"/>
    </xf>
    <xf numFmtId="178" fontId="6" fillId="0" borderId="19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176" fontId="6" fillId="0" borderId="19" xfId="1" applyNumberFormat="1" applyFont="1" applyFill="1" applyBorder="1" applyAlignment="1">
      <alignment horizontal="center" vertical="center"/>
    </xf>
    <xf numFmtId="179" fontId="6" fillId="5" borderId="19" xfId="1" applyNumberFormat="1" applyFont="1" applyFill="1" applyBorder="1" applyAlignment="1">
      <alignment horizontal="center" vertical="center"/>
    </xf>
    <xf numFmtId="178" fontId="6" fillId="0" borderId="19" xfId="1" applyNumberFormat="1" applyFont="1" applyFill="1" applyBorder="1" applyAlignment="1">
      <alignment horizontal="right" vertical="center"/>
    </xf>
    <xf numFmtId="178" fontId="6" fillId="0" borderId="19" xfId="2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6" fillId="0" borderId="3" xfId="1" applyNumberFormat="1" applyFont="1" applyFill="1" applyBorder="1" applyAlignment="1">
      <alignment horizontal="right" vertical="center"/>
    </xf>
    <xf numFmtId="178" fontId="6" fillId="4" borderId="19" xfId="1" applyNumberFormat="1" applyFont="1" applyFill="1" applyBorder="1" applyAlignment="1" applyProtection="1">
      <alignment horizontal="right" vertical="center"/>
      <protection locked="0"/>
    </xf>
    <xf numFmtId="178" fontId="6" fillId="4" borderId="19" xfId="2" applyNumberFormat="1" applyFont="1" applyFill="1" applyBorder="1" applyAlignment="1" applyProtection="1">
      <alignment horizontal="right" vertical="center"/>
      <protection locked="0"/>
    </xf>
    <xf numFmtId="178" fontId="6" fillId="0" borderId="1" xfId="1" applyNumberFormat="1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center" vertical="center"/>
    </xf>
    <xf numFmtId="0" fontId="6" fillId="0" borderId="78" xfId="1" applyFont="1" applyFill="1" applyBorder="1" applyAlignment="1">
      <alignment horizontal="center" vertical="center"/>
    </xf>
    <xf numFmtId="178" fontId="6" fillId="4" borderId="1" xfId="1" applyNumberFormat="1" applyFont="1" applyFill="1" applyBorder="1" applyAlignment="1" applyProtection="1">
      <alignment horizontal="right" vertical="center"/>
      <protection locked="0"/>
    </xf>
    <xf numFmtId="178" fontId="6" fillId="4" borderId="3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" fontId="2" fillId="0" borderId="63" xfId="1" applyNumberFormat="1" applyFont="1" applyBorder="1" applyAlignment="1">
      <alignment horizontal="center" vertical="center" wrapText="1"/>
    </xf>
    <xf numFmtId="1" fontId="2" fillId="0" borderId="62" xfId="1" applyNumberFormat="1" applyFont="1" applyBorder="1" applyAlignment="1">
      <alignment horizontal="center" vertical="center" wrapText="1"/>
    </xf>
    <xf numFmtId="0" fontId="2" fillId="4" borderId="52" xfId="1" applyFont="1" applyFill="1" applyBorder="1" applyAlignment="1" applyProtection="1">
      <alignment horizontal="left" vertical="center" wrapText="1"/>
      <protection locked="0"/>
    </xf>
    <xf numFmtId="0" fontId="2" fillId="4" borderId="55" xfId="1" applyFont="1" applyFill="1" applyBorder="1" applyAlignment="1" applyProtection="1">
      <alignment horizontal="left" vertical="center" wrapText="1"/>
      <protection locked="0"/>
    </xf>
    <xf numFmtId="0" fontId="2" fillId="4" borderId="56" xfId="1" applyFont="1" applyFill="1" applyBorder="1" applyAlignment="1" applyProtection="1">
      <alignment horizontal="left" vertical="center" wrapText="1"/>
      <protection locked="0"/>
    </xf>
    <xf numFmtId="0" fontId="2" fillId="4" borderId="23" xfId="1" applyFont="1" applyFill="1" applyBorder="1" applyAlignment="1" applyProtection="1">
      <alignment horizontal="left" vertical="center" wrapText="1"/>
      <protection locked="0"/>
    </xf>
    <xf numFmtId="0" fontId="2" fillId="4" borderId="26" xfId="1" applyFont="1" applyFill="1" applyBorder="1" applyAlignment="1" applyProtection="1">
      <alignment horizontal="left" vertical="center" wrapText="1"/>
      <protection locked="0"/>
    </xf>
    <xf numFmtId="0" fontId="2" fillId="4" borderId="27" xfId="1" applyFont="1" applyFill="1" applyBorder="1" applyAlignment="1" applyProtection="1">
      <alignment horizontal="left" vertical="center" wrapText="1"/>
      <protection locked="0"/>
    </xf>
    <xf numFmtId="177" fontId="2" fillId="0" borderId="76" xfId="1" applyNumberFormat="1" applyFont="1" applyBorder="1" applyAlignment="1">
      <alignment horizontal="center" vertical="center" wrapText="1"/>
    </xf>
    <xf numFmtId="177" fontId="2" fillId="0" borderId="72" xfId="1" applyNumberFormat="1" applyFont="1" applyBorder="1" applyAlignment="1">
      <alignment horizontal="center" vertical="center" wrapText="1"/>
    </xf>
    <xf numFmtId="177" fontId="2" fillId="0" borderId="77" xfId="1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6" fillId="4" borderId="3" xfId="1" applyFont="1" applyFill="1" applyBorder="1" applyAlignment="1" applyProtection="1">
      <alignment horizontal="center" vertical="center"/>
      <protection locked="0"/>
    </xf>
    <xf numFmtId="0" fontId="2" fillId="4" borderId="12" xfId="1" applyFont="1" applyFill="1" applyBorder="1" applyAlignment="1" applyProtection="1">
      <alignment horizontal="left" vertical="center" wrapText="1"/>
      <protection locked="0"/>
    </xf>
    <xf numFmtId="0" fontId="2" fillId="4" borderId="0" xfId="1" applyFont="1" applyFill="1" applyBorder="1" applyAlignment="1" applyProtection="1">
      <alignment horizontal="left" vertical="center" wrapText="1"/>
      <protection locked="0"/>
    </xf>
    <xf numFmtId="0" fontId="2" fillId="4" borderId="15" xfId="1" applyFont="1" applyFill="1" applyBorder="1" applyAlignment="1" applyProtection="1">
      <alignment horizontal="left" vertical="center" wrapText="1"/>
      <protection locked="0"/>
    </xf>
    <xf numFmtId="177" fontId="2" fillId="0" borderId="50" xfId="1" applyNumberFormat="1" applyFont="1" applyBorder="1" applyAlignment="1">
      <alignment horizontal="center" vertical="center" wrapText="1"/>
    </xf>
    <xf numFmtId="177" fontId="2" fillId="0" borderId="46" xfId="1" applyNumberFormat="1" applyFont="1" applyBorder="1" applyAlignment="1">
      <alignment horizontal="center" vertical="center" wrapText="1"/>
    </xf>
    <xf numFmtId="177" fontId="2" fillId="0" borderId="51" xfId="1" applyNumberFormat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7" fillId="2" borderId="52" xfId="1" applyFont="1" applyFill="1" applyBorder="1" applyAlignment="1" applyProtection="1">
      <alignment horizontal="center" vertical="center" wrapText="1" shrinkToFit="1"/>
      <protection locked="0"/>
    </xf>
    <xf numFmtId="0" fontId="7" fillId="2" borderId="53" xfId="1" applyFont="1" applyFill="1" applyBorder="1" applyAlignment="1" applyProtection="1">
      <alignment horizontal="center" vertical="center" wrapText="1" shrinkToFit="1"/>
      <protection locked="0"/>
    </xf>
    <xf numFmtId="0" fontId="7" fillId="2" borderId="12" xfId="1" applyFont="1" applyFill="1" applyBorder="1" applyAlignment="1" applyProtection="1">
      <alignment horizontal="center" vertical="center" wrapText="1" shrinkToFit="1"/>
      <protection locked="0"/>
    </xf>
    <xf numFmtId="0" fontId="7" fillId="2" borderId="13" xfId="1" applyFont="1" applyFill="1" applyBorder="1" applyAlignment="1" applyProtection="1">
      <alignment horizontal="center" vertical="center" wrapText="1" shrinkToFit="1"/>
      <protection locked="0"/>
    </xf>
    <xf numFmtId="0" fontId="2" fillId="2" borderId="54" xfId="1" applyFont="1" applyFill="1" applyBorder="1" applyAlignment="1" applyProtection="1">
      <alignment horizontal="center" vertical="center" wrapText="1"/>
      <protection locked="0"/>
    </xf>
    <xf numFmtId="0" fontId="2" fillId="2" borderId="53" xfId="1" applyFont="1" applyFill="1" applyBorder="1" applyAlignment="1" applyProtection="1">
      <alignment horizontal="center" vertical="center" wrapText="1"/>
      <protection locked="0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54" xfId="1" applyFont="1" applyFill="1" applyBorder="1" applyAlignment="1" applyProtection="1">
      <alignment horizontal="center" vertical="center" shrinkToFit="1"/>
      <protection locked="0"/>
    </xf>
    <xf numFmtId="0" fontId="2" fillId="2" borderId="55" xfId="1" applyFont="1" applyFill="1" applyBorder="1" applyAlignment="1" applyProtection="1">
      <alignment horizontal="center" vertical="center" shrinkToFit="1"/>
      <protection locked="0"/>
    </xf>
    <xf numFmtId="0" fontId="2" fillId="2" borderId="53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4" borderId="1" xfId="1" applyFont="1" applyFill="1" applyBorder="1" applyAlignment="1" applyProtection="1">
      <alignment horizontal="center" vertical="center" shrinkToFit="1"/>
      <protection locked="0"/>
    </xf>
    <xf numFmtId="0" fontId="2" fillId="4" borderId="2" xfId="1" applyFont="1" applyFill="1" applyBorder="1" applyAlignment="1" applyProtection="1">
      <alignment horizontal="center" vertical="center" shrinkToFit="1"/>
      <protection locked="0"/>
    </xf>
    <xf numFmtId="0" fontId="2" fillId="4" borderId="3" xfId="1" applyFont="1" applyFill="1" applyBorder="1" applyAlignment="1" applyProtection="1">
      <alignment horizontal="center" vertical="center" shrinkToFit="1"/>
      <protection locked="0"/>
    </xf>
    <xf numFmtId="0" fontId="2" fillId="0" borderId="61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/>
    </xf>
    <xf numFmtId="0" fontId="7" fillId="2" borderId="23" xfId="1" applyFont="1" applyFill="1" applyBorder="1" applyAlignment="1" applyProtection="1">
      <alignment horizontal="center" vertical="center" wrapText="1" shrinkToFit="1"/>
      <protection locked="0"/>
    </xf>
    <xf numFmtId="0" fontId="7" fillId="2" borderId="24" xfId="1" applyFont="1" applyFill="1" applyBorder="1" applyAlignment="1" applyProtection="1">
      <alignment horizontal="center" vertical="center" wrapText="1" shrinkToFit="1"/>
      <protection locked="0"/>
    </xf>
    <xf numFmtId="0" fontId="2" fillId="2" borderId="25" xfId="1" applyFont="1" applyFill="1" applyBorder="1" applyAlignment="1" applyProtection="1">
      <alignment horizontal="center" vertical="center" wrapText="1"/>
      <protection locked="0"/>
    </xf>
    <xf numFmtId="0" fontId="2" fillId="2" borderId="24" xfId="1" applyFont="1" applyFill="1" applyBorder="1" applyAlignment="1" applyProtection="1">
      <alignment horizontal="center" vertical="center" wrapText="1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0" fontId="2" fillId="4" borderId="68" xfId="1" applyFont="1" applyFill="1" applyBorder="1" applyAlignment="1" applyProtection="1">
      <alignment horizontal="center" vertical="center" shrinkToFit="1"/>
      <protection locked="0"/>
    </xf>
    <xf numFmtId="0" fontId="2" fillId="4" borderId="69" xfId="1" applyFont="1" applyFill="1" applyBorder="1" applyAlignment="1" applyProtection="1">
      <alignment horizontal="center" vertical="center" shrinkToFit="1"/>
      <protection locked="0"/>
    </xf>
    <xf numFmtId="0" fontId="2" fillId="4" borderId="28" xfId="1" applyFont="1" applyFill="1" applyBorder="1" applyAlignment="1" applyProtection="1">
      <alignment horizontal="center" vertical="center" shrinkToFit="1"/>
      <protection locked="0"/>
    </xf>
    <xf numFmtId="1" fontId="2" fillId="0" borderId="42" xfId="1" applyNumberFormat="1" applyFont="1" applyBorder="1" applyAlignment="1">
      <alignment horizontal="center" vertical="center" wrapText="1"/>
    </xf>
    <xf numFmtId="1" fontId="2" fillId="0" borderId="41" xfId="1" applyNumberFormat="1" applyFont="1" applyBorder="1" applyAlignment="1">
      <alignment horizontal="center" vertical="center" wrapText="1"/>
    </xf>
    <xf numFmtId="0" fontId="2" fillId="4" borderId="5" xfId="1" applyFont="1" applyFill="1" applyBorder="1" applyAlignment="1" applyProtection="1">
      <alignment horizontal="left" vertical="center" wrapText="1"/>
      <protection locked="0"/>
    </xf>
    <xf numFmtId="0" fontId="2" fillId="4" borderId="8" xfId="1" applyFont="1" applyFill="1" applyBorder="1" applyAlignment="1" applyProtection="1">
      <alignment horizontal="left" vertical="center" wrapText="1"/>
      <protection locked="0"/>
    </xf>
    <xf numFmtId="0" fontId="2" fillId="4" borderId="9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 shrinkToFit="1"/>
      <protection locked="0"/>
    </xf>
    <xf numFmtId="0" fontId="7" fillId="2" borderId="6" xfId="1" applyFont="1" applyFill="1" applyBorder="1" applyAlignment="1" applyProtection="1">
      <alignment horizontal="center" vertical="center" wrapText="1" shrinkToFi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4" borderId="34" xfId="1" applyFont="1" applyFill="1" applyBorder="1" applyAlignment="1" applyProtection="1">
      <alignment horizontal="center" vertical="center" shrinkToFit="1"/>
      <protection locked="0"/>
    </xf>
    <xf numFmtId="0" fontId="2" fillId="4" borderId="35" xfId="1" applyFont="1" applyFill="1" applyBorder="1" applyAlignment="1" applyProtection="1">
      <alignment horizontal="center" vertical="center" shrinkToFit="1"/>
      <protection locked="0"/>
    </xf>
    <xf numFmtId="0" fontId="2" fillId="4" borderId="36" xfId="1" applyFont="1" applyFill="1" applyBorder="1" applyAlignment="1" applyProtection="1">
      <alignment horizontal="center" vertical="center" shrinkToFit="1"/>
      <protection locked="0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8" xfId="1" quotePrefix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5" fillId="3" borderId="0" xfId="1" applyFont="1" applyFill="1" applyAlignment="1" applyProtection="1">
      <alignment horizontal="center" vertical="center" shrinkToFit="1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5" borderId="1" xfId="1" applyFont="1" applyFill="1" applyBorder="1" applyAlignment="1" applyProtection="1">
      <alignment horizontal="center" vertical="center"/>
    </xf>
    <xf numFmtId="0" fontId="2" fillId="5" borderId="3" xfId="1" applyFont="1" applyFill="1" applyBorder="1" applyAlignment="1" applyProtection="1">
      <alignment horizontal="center" vertical="center"/>
    </xf>
    <xf numFmtId="0" fontId="12" fillId="5" borderId="19" xfId="1" applyFont="1" applyFill="1" applyBorder="1" applyAlignment="1" applyProtection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 8" xfId="1"/>
  </cellStyles>
  <dxfs count="18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3</xdr:col>
      <xdr:colOff>228600</xdr:colOff>
      <xdr:row>2</xdr:row>
      <xdr:rowOff>165100</xdr:rowOff>
    </xdr:to>
    <xdr:sp macro="" textlink="">
      <xdr:nvSpPr>
        <xdr:cNvPr id="2" name="正方形/長方形 1"/>
        <xdr:cNvSpPr/>
      </xdr:nvSpPr>
      <xdr:spPr>
        <a:xfrm>
          <a:off x="0" y="333375"/>
          <a:ext cx="1352550" cy="346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r>
            <a:rPr kumimoji="1" lang="en-US" altLang="ja-JP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173183</xdr:colOff>
      <xdr:row>44</xdr:row>
      <xdr:rowOff>57726</xdr:rowOff>
    </xdr:from>
    <xdr:to>
      <xdr:col>27</xdr:col>
      <xdr:colOff>404092</xdr:colOff>
      <xdr:row>50</xdr:row>
      <xdr:rowOff>46181</xdr:rowOff>
    </xdr:to>
    <xdr:grpSp>
      <xdr:nvGrpSpPr>
        <xdr:cNvPr id="3" name="グループ化 2"/>
        <xdr:cNvGrpSpPr/>
      </xdr:nvGrpSpPr>
      <xdr:grpSpPr>
        <a:xfrm>
          <a:off x="6062564" y="10496637"/>
          <a:ext cx="4282697" cy="1509525"/>
          <a:chOff x="2320636" y="12376727"/>
          <a:chExt cx="4179455" cy="1443182"/>
        </a:xfrm>
      </xdr:grpSpPr>
      <xdr:sp macro="" textlink="">
        <xdr:nvSpPr>
          <xdr:cNvPr id="4" name="角丸四角形 3"/>
          <xdr:cNvSpPr/>
        </xdr:nvSpPr>
        <xdr:spPr>
          <a:xfrm>
            <a:off x="2320636" y="12376727"/>
            <a:ext cx="4179455" cy="1443182"/>
          </a:xfrm>
          <a:prstGeom prst="roundRect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2516909" y="12469092"/>
            <a:ext cx="3752273" cy="127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青セル：プルダウンから選択してください</a:t>
            </a:r>
            <a:endParaRPr kumimoji="1" lang="en-US" altLang="ja-JP" sz="1400" b="1"/>
          </a:p>
          <a:p>
            <a:r>
              <a:rPr kumimoji="1" lang="ja-JP" altLang="en-US" sz="1400" b="1"/>
              <a:t>緑セル：記入してください</a:t>
            </a:r>
            <a:endParaRPr kumimoji="1" lang="en-US" altLang="ja-JP" sz="1400" b="1"/>
          </a:p>
          <a:p>
            <a:r>
              <a:rPr kumimoji="1" lang="ja-JP" altLang="en-US" sz="1400" b="1"/>
              <a:t>白セル：数式が入力されているため</a:t>
            </a:r>
            <a:endParaRPr kumimoji="1" lang="en-US" altLang="ja-JP" sz="1400" b="1"/>
          </a:p>
          <a:p>
            <a:r>
              <a:rPr kumimoji="1" lang="ja-JP" altLang="en-US" sz="1400" b="1"/>
              <a:t>　　　　触らないでください</a:t>
            </a:r>
          </a:p>
        </xdr:txBody>
      </xdr:sp>
    </xdr:grpSp>
    <xdr:clientData/>
  </xdr:twoCellAnchor>
  <xdr:twoCellAnchor>
    <xdr:from>
      <xdr:col>1</xdr:col>
      <xdr:colOff>23092</xdr:colOff>
      <xdr:row>30</xdr:row>
      <xdr:rowOff>46182</xdr:rowOff>
    </xdr:from>
    <xdr:to>
      <xdr:col>19</xdr:col>
      <xdr:colOff>127001</xdr:colOff>
      <xdr:row>41</xdr:row>
      <xdr:rowOff>230909</xdr:rowOff>
    </xdr:to>
    <xdr:sp macro="" textlink="">
      <xdr:nvSpPr>
        <xdr:cNvPr id="6" name="角丸四角形 5"/>
        <xdr:cNvSpPr/>
      </xdr:nvSpPr>
      <xdr:spPr>
        <a:xfrm>
          <a:off x="89767" y="7008957"/>
          <a:ext cx="6218959" cy="301365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138544</xdr:colOff>
      <xdr:row>43</xdr:row>
      <xdr:rowOff>46183</xdr:rowOff>
    </xdr:from>
    <xdr:to>
      <xdr:col>18</xdr:col>
      <xdr:colOff>404091</xdr:colOff>
      <xdr:row>47</xdr:row>
      <xdr:rowOff>161637</xdr:rowOff>
    </xdr:to>
    <xdr:grpSp>
      <xdr:nvGrpSpPr>
        <xdr:cNvPr id="7" name="グループ化 6"/>
        <xdr:cNvGrpSpPr/>
      </xdr:nvGrpSpPr>
      <xdr:grpSpPr>
        <a:xfrm>
          <a:off x="1292291" y="10228164"/>
          <a:ext cx="5008508" cy="1130477"/>
          <a:chOff x="14354314" y="741419"/>
          <a:chExt cx="2474322" cy="1039091"/>
        </a:xfrm>
      </xdr:grpSpPr>
      <xdr:sp macro="" textlink="">
        <xdr:nvSpPr>
          <xdr:cNvPr id="8" name="角丸四角形吹き出し 7"/>
          <xdr:cNvSpPr/>
        </xdr:nvSpPr>
        <xdr:spPr>
          <a:xfrm>
            <a:off x="14354314" y="741419"/>
            <a:ext cx="1766455" cy="1039091"/>
          </a:xfrm>
          <a:prstGeom prst="wedgeRoundRectCallout">
            <a:avLst>
              <a:gd name="adj1" fmla="val -39443"/>
              <a:gd name="adj2" fmla="val -90980"/>
              <a:gd name="adj3" fmla="val 16667"/>
            </a:avLst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4419004" y="796108"/>
            <a:ext cx="2409632" cy="9515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一体的に行う場合は、</a:t>
            </a:r>
            <a:endParaRPr kumimoji="1" lang="en-US" altLang="ja-JP" sz="1400" b="1"/>
          </a:p>
          <a:p>
            <a:r>
              <a:rPr kumimoji="1" lang="ja-JP" altLang="en-US" sz="1400" b="1"/>
              <a:t>看護職員等の配置も記入してください。</a:t>
            </a:r>
            <a:endParaRPr kumimoji="1" lang="en-US" altLang="ja-JP" sz="1400" b="1"/>
          </a:p>
          <a:p>
            <a:r>
              <a:rPr kumimoji="1" lang="ja-JP" altLang="en-US" sz="1400" b="1"/>
              <a:t>連携型の場合は、不要です。</a:t>
            </a:r>
            <a:endParaRPr kumimoji="1" lang="en-US" altLang="ja-JP" sz="1400" b="1"/>
          </a:p>
        </xdr:txBody>
      </xdr:sp>
    </xdr:grpSp>
    <xdr:clientData/>
  </xdr:twoCellAnchor>
  <xdr:twoCellAnchor>
    <xdr:from>
      <xdr:col>3</xdr:col>
      <xdr:colOff>277091</xdr:colOff>
      <xdr:row>8</xdr:row>
      <xdr:rowOff>11545</xdr:rowOff>
    </xdr:from>
    <xdr:to>
      <xdr:col>14</xdr:col>
      <xdr:colOff>404092</xdr:colOff>
      <xdr:row>14</xdr:row>
      <xdr:rowOff>230908</xdr:rowOff>
    </xdr:to>
    <xdr:grpSp>
      <xdr:nvGrpSpPr>
        <xdr:cNvPr id="10" name="グループ化 9"/>
        <xdr:cNvGrpSpPr/>
      </xdr:nvGrpSpPr>
      <xdr:grpSpPr>
        <a:xfrm>
          <a:off x="1431815" y="1729953"/>
          <a:ext cx="3071446" cy="1316447"/>
          <a:chOff x="1397000" y="1743363"/>
          <a:chExt cx="2978728" cy="1327727"/>
        </a:xfrm>
      </xdr:grpSpPr>
      <xdr:sp macro="" textlink="">
        <xdr:nvSpPr>
          <xdr:cNvPr id="11" name="角丸四角形吹き出し 10"/>
          <xdr:cNvSpPr/>
        </xdr:nvSpPr>
        <xdr:spPr>
          <a:xfrm>
            <a:off x="1397000" y="1743363"/>
            <a:ext cx="2743557" cy="1327727"/>
          </a:xfrm>
          <a:prstGeom prst="wedgeRoundRectCallout">
            <a:avLst>
              <a:gd name="adj1" fmla="val -39247"/>
              <a:gd name="adj2" fmla="val 77478"/>
              <a:gd name="adj3" fmla="val 16667"/>
            </a:avLst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650103" y="1937583"/>
            <a:ext cx="2725625" cy="1062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兼務する場合も</a:t>
            </a:r>
            <a:endParaRPr kumimoji="1" lang="en-US" altLang="ja-JP" sz="1400" b="1"/>
          </a:p>
          <a:p>
            <a:r>
              <a:rPr kumimoji="1" lang="ja-JP" altLang="en-US" sz="1400" b="1"/>
              <a:t>職種ごとに按分する必要は</a:t>
            </a:r>
            <a:endParaRPr kumimoji="1" lang="en-US" altLang="ja-JP" sz="1400" b="1"/>
          </a:p>
          <a:p>
            <a:r>
              <a:rPr kumimoji="1" lang="ja-JP" altLang="en-US" sz="1400" b="1"/>
              <a:t>ありません</a:t>
            </a:r>
          </a:p>
        </xdr:txBody>
      </xdr:sp>
    </xdr:grpSp>
    <xdr:clientData/>
  </xdr:twoCellAnchor>
  <xdr:twoCellAnchor>
    <xdr:from>
      <xdr:col>11</xdr:col>
      <xdr:colOff>80815</xdr:colOff>
      <xdr:row>0</xdr:row>
      <xdr:rowOff>242455</xdr:rowOff>
    </xdr:from>
    <xdr:to>
      <xdr:col>20</xdr:col>
      <xdr:colOff>92363</xdr:colOff>
      <xdr:row>7</xdr:row>
      <xdr:rowOff>196276</xdr:rowOff>
    </xdr:to>
    <xdr:grpSp>
      <xdr:nvGrpSpPr>
        <xdr:cNvPr id="13" name="グループ化 12"/>
        <xdr:cNvGrpSpPr/>
      </xdr:nvGrpSpPr>
      <xdr:grpSpPr>
        <a:xfrm>
          <a:off x="2823526" y="239524"/>
          <a:ext cx="4055033" cy="1412856"/>
          <a:chOff x="2320636" y="12376727"/>
          <a:chExt cx="4179455" cy="1443182"/>
        </a:xfrm>
      </xdr:grpSpPr>
      <xdr:sp macro="" textlink="">
        <xdr:nvSpPr>
          <xdr:cNvPr id="14" name="角丸四角形 13"/>
          <xdr:cNvSpPr/>
        </xdr:nvSpPr>
        <xdr:spPr>
          <a:xfrm>
            <a:off x="2320636" y="12376727"/>
            <a:ext cx="4179455" cy="1443182"/>
          </a:xfrm>
          <a:prstGeom prst="roundRect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516909" y="12469092"/>
            <a:ext cx="3752273" cy="127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</a:rPr>
              <a:t>シフト記号表も</a:t>
            </a:r>
            <a:endParaRPr kumimoji="1" lang="en-US" altLang="ja-JP" sz="2400" b="1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</a:rPr>
              <a:t>一緒に提出してください</a:t>
            </a:r>
          </a:p>
        </xdr:txBody>
      </xdr:sp>
    </xdr:grpSp>
    <xdr:clientData/>
  </xdr:twoCellAnchor>
  <xdr:twoCellAnchor>
    <xdr:from>
      <xdr:col>26</xdr:col>
      <xdr:colOff>173181</xdr:colOff>
      <xdr:row>7</xdr:row>
      <xdr:rowOff>127000</xdr:rowOff>
    </xdr:from>
    <xdr:to>
      <xdr:col>34</xdr:col>
      <xdr:colOff>34637</xdr:colOff>
      <xdr:row>13</xdr:row>
      <xdr:rowOff>92107</xdr:rowOff>
    </xdr:to>
    <xdr:grpSp>
      <xdr:nvGrpSpPr>
        <xdr:cNvPr id="16" name="グループ化 15"/>
        <xdr:cNvGrpSpPr/>
      </xdr:nvGrpSpPr>
      <xdr:grpSpPr>
        <a:xfrm>
          <a:off x="9657639" y="1582615"/>
          <a:ext cx="3451648" cy="1071473"/>
          <a:chOff x="14354314" y="741419"/>
          <a:chExt cx="1879256" cy="1061429"/>
        </a:xfrm>
      </xdr:grpSpPr>
      <xdr:sp macro="" textlink="">
        <xdr:nvSpPr>
          <xdr:cNvPr id="17" name="角丸四角形吹き出し 16"/>
          <xdr:cNvSpPr/>
        </xdr:nvSpPr>
        <xdr:spPr>
          <a:xfrm>
            <a:off x="14354314" y="741419"/>
            <a:ext cx="1766455" cy="1039091"/>
          </a:xfrm>
          <a:prstGeom prst="wedgeRoundRectCallout">
            <a:avLst>
              <a:gd name="adj1" fmla="val -46087"/>
              <a:gd name="adj2" fmla="val 79433"/>
              <a:gd name="adj3" fmla="val 16667"/>
            </a:avLst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14478661" y="971576"/>
            <a:ext cx="1754909" cy="8312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シフト記号表に勤務時間を</a:t>
            </a:r>
            <a:endParaRPr kumimoji="1" lang="en-US" altLang="ja-JP" sz="1400" b="1"/>
          </a:p>
          <a:p>
            <a:r>
              <a:rPr kumimoji="1" lang="ja-JP" altLang="en-US" sz="1400" b="1"/>
              <a:t>入力してから選択してください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982133</xdr:colOff>
      <xdr:row>5</xdr:row>
      <xdr:rowOff>50800</xdr:rowOff>
    </xdr:from>
    <xdr:to>
      <xdr:col>13</xdr:col>
      <xdr:colOff>3583708</xdr:colOff>
      <xdr:row>9</xdr:row>
      <xdr:rowOff>211083</xdr:rowOff>
    </xdr:to>
    <xdr:grpSp>
      <xdr:nvGrpSpPr>
        <xdr:cNvPr id="2" name="グループ化 1"/>
        <xdr:cNvGrpSpPr/>
      </xdr:nvGrpSpPr>
      <xdr:grpSpPr>
        <a:xfrm>
          <a:off x="6914847" y="1729014"/>
          <a:ext cx="4043932" cy="1502855"/>
          <a:chOff x="1512456" y="4075547"/>
          <a:chExt cx="4040908" cy="1514950"/>
        </a:xfrm>
      </xdr:grpSpPr>
      <xdr:sp macro="" textlink="">
        <xdr:nvSpPr>
          <xdr:cNvPr id="3" name="角丸四角形 2"/>
          <xdr:cNvSpPr/>
        </xdr:nvSpPr>
        <xdr:spPr>
          <a:xfrm>
            <a:off x="1512456" y="4075547"/>
            <a:ext cx="4040908" cy="1235362"/>
          </a:xfrm>
          <a:prstGeom prst="roundRect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708728" y="4178256"/>
            <a:ext cx="3752273" cy="14122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緑セル：入力してください</a:t>
            </a:r>
            <a:endParaRPr kumimoji="1" lang="en-US" altLang="ja-JP" sz="1400" b="1"/>
          </a:p>
          <a:p>
            <a:r>
              <a:rPr kumimoji="1" lang="ja-JP" altLang="en-US" sz="1400" b="1"/>
              <a:t>白セル：数式が入力されているため</a:t>
            </a:r>
            <a:endParaRPr kumimoji="1" lang="en-US" altLang="ja-JP" sz="1400" b="1"/>
          </a:p>
          <a:p>
            <a:r>
              <a:rPr kumimoji="1" lang="ja-JP" altLang="en-US" sz="1400" b="1"/>
              <a:t>　　　　触らないでください</a:t>
            </a:r>
          </a:p>
        </xdr:txBody>
      </xdr:sp>
    </xdr:grpSp>
    <xdr:clientData/>
  </xdr:twoCellAnchor>
  <xdr:twoCellAnchor>
    <xdr:from>
      <xdr:col>5</xdr:col>
      <xdr:colOff>369508</xdr:colOff>
      <xdr:row>17</xdr:row>
      <xdr:rowOff>226787</xdr:rowOff>
    </xdr:from>
    <xdr:to>
      <xdr:col>7</xdr:col>
      <xdr:colOff>1138382</xdr:colOff>
      <xdr:row>21</xdr:row>
      <xdr:rowOff>176757</xdr:rowOff>
    </xdr:to>
    <xdr:grpSp>
      <xdr:nvGrpSpPr>
        <xdr:cNvPr id="5" name="グループ化 4"/>
        <xdr:cNvGrpSpPr/>
      </xdr:nvGrpSpPr>
      <xdr:grpSpPr>
        <a:xfrm>
          <a:off x="1975151" y="5932716"/>
          <a:ext cx="2211231" cy="1292541"/>
          <a:chOff x="13369636" y="854363"/>
          <a:chExt cx="1916544" cy="1039091"/>
        </a:xfrm>
      </xdr:grpSpPr>
      <xdr:sp macro="" textlink="">
        <xdr:nvSpPr>
          <xdr:cNvPr id="6" name="角丸四角形吹き出し 5"/>
          <xdr:cNvSpPr/>
        </xdr:nvSpPr>
        <xdr:spPr>
          <a:xfrm>
            <a:off x="13369636" y="854363"/>
            <a:ext cx="1766455" cy="1039091"/>
          </a:xfrm>
          <a:prstGeom prst="wedgeRoundRectCallout">
            <a:avLst>
              <a:gd name="adj1" fmla="val -84885"/>
              <a:gd name="adj2" fmla="val 28889"/>
              <a:gd name="adj3" fmla="val 16667"/>
            </a:avLst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3531271" y="948996"/>
            <a:ext cx="1754909" cy="8312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記号の表記は</a:t>
            </a:r>
            <a:endParaRPr kumimoji="1" lang="en-US" altLang="ja-JP" sz="1400" b="1"/>
          </a:p>
          <a:p>
            <a:r>
              <a:rPr kumimoji="1" lang="ja-JP" altLang="en-US" sz="1400" b="1"/>
              <a:t>適宜変更して</a:t>
            </a:r>
            <a:endParaRPr kumimoji="1" lang="en-US" altLang="ja-JP" sz="1400" b="1"/>
          </a:p>
          <a:p>
            <a:r>
              <a:rPr kumimoji="1" lang="ja-JP" altLang="en-US" sz="1400" b="1"/>
              <a:t>構いません</a:t>
            </a:r>
          </a:p>
        </xdr:txBody>
      </xdr:sp>
    </xdr:grpSp>
    <xdr:clientData/>
  </xdr:twoCellAnchor>
  <xdr:twoCellAnchor>
    <xdr:from>
      <xdr:col>1</xdr:col>
      <xdr:colOff>321734</xdr:colOff>
      <xdr:row>10</xdr:row>
      <xdr:rowOff>143935</xdr:rowOff>
    </xdr:from>
    <xdr:to>
      <xdr:col>13</xdr:col>
      <xdr:colOff>2226734</xdr:colOff>
      <xdr:row>16</xdr:row>
      <xdr:rowOff>177801</xdr:rowOff>
    </xdr:to>
    <xdr:grpSp>
      <xdr:nvGrpSpPr>
        <xdr:cNvPr id="8" name="グループ化 7"/>
        <xdr:cNvGrpSpPr/>
      </xdr:nvGrpSpPr>
      <xdr:grpSpPr>
        <a:xfrm>
          <a:off x="439663" y="3500364"/>
          <a:ext cx="9162142" cy="2047723"/>
          <a:chOff x="6176819" y="4318000"/>
          <a:chExt cx="11730182" cy="3253849"/>
        </a:xfrm>
      </xdr:grpSpPr>
      <xdr:sp macro="" textlink="">
        <xdr:nvSpPr>
          <xdr:cNvPr id="9" name="角丸四角形 8"/>
          <xdr:cNvSpPr/>
        </xdr:nvSpPr>
        <xdr:spPr>
          <a:xfrm>
            <a:off x="6176819" y="4318000"/>
            <a:ext cx="11730182" cy="3244273"/>
          </a:xfrm>
          <a:prstGeom prst="roundRect">
            <a:avLst/>
          </a:prstGeom>
          <a:solidFill>
            <a:schemeClr val="bg1"/>
          </a:solidFill>
          <a:ln w="762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8002132" y="4362213"/>
            <a:ext cx="8047182" cy="32096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4400" b="1">
                <a:solidFill>
                  <a:srgbClr val="FF0000"/>
                </a:solidFill>
              </a:rPr>
              <a:t>シフト記号表も</a:t>
            </a:r>
            <a:endParaRPr kumimoji="1" lang="en-US" altLang="ja-JP" sz="4400" b="1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4400" b="1">
                <a:solidFill>
                  <a:srgbClr val="FF0000"/>
                </a:solidFill>
              </a:rPr>
              <a:t>必ずご提出ください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430818" y="5091545"/>
            <a:ext cx="1685636" cy="15817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5400" b="1">
                <a:solidFill>
                  <a:srgbClr val="FF0000"/>
                </a:solidFill>
              </a:rPr>
              <a:t>※</a:t>
            </a:r>
            <a:endParaRPr kumimoji="1" lang="ja-JP" altLang="en-US" sz="5400" b="1">
              <a:solidFill>
                <a:srgbClr val="FF0000"/>
              </a:solidFill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6048181" y="5091545"/>
            <a:ext cx="1685636" cy="15817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5400" b="1">
                <a:solidFill>
                  <a:srgbClr val="FF0000"/>
                </a:solidFill>
              </a:rPr>
              <a:t>※</a:t>
            </a:r>
            <a:endParaRPr kumimoji="1" lang="ja-JP" altLang="en-US" sz="54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0103232\AppData\Local\Temp\85f7c23e-77e2-4b8b-a0bd-22957b55349e_20240601.zip.49e\20240601&#25913;&#12288;&#20844;&#21215;&#31995;\1_&#12304;20240601&#25913;&#12305;&#23450;&#26399;&#24033;&#22238;&#12539;&#38543;&#26178;&#23550;&#24540;&#22411;&#35370;&#21839;&#20171;&#35703;&#30475;&#357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osiki_28/&#20171;&#35703;&#20445;&#38522;&#35506;/&#10047;&#10047;&#20171;&#35703;&#20445;&#38522;&#35506;&#25351;&#23566;&#20418;&#10047;&#10047;/11%20&#23455;&#22320;&#25351;&#23566;&#20104;&#23450;&#21450;&#12403;&#23455;&#32318;&#34920;/&#9733;&#36215;&#26696;&#38306;&#20418;/01_&#23621;&#23429;&#20171;&#35703;&#25903;&#25588;&#12539;&#23621;&#23429;&#12469;&#12540;&#12499;&#12473;/&#20196;&#21644;&#65302;&#24180;&#24230;/R6.06.11&#12288;&#12304;&#35370;&#21839;&#12305;&#20171;&#35703;&#20107;&#26989;&#25152;&#12288;&#27193;&#26519;/01_&#23455;&#26045;&#36890;&#30693;/&#35370;&#21839;&#20171;&#35703;&#12288;&#20107;&#21069;&#25552;&#20986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書類一覧（新規）"/>
      <sheetName val="添付書類一覧 (更新)"/>
      <sheetName val="申請書(第1号様式）"/>
      <sheetName val="申請書(第5号様式）"/>
      <sheetName val="付表１－１"/>
      <sheetName val="付表１－２"/>
      <sheetName val="勤務表（参考様式１）"/>
      <sheetName val="シフト記号表"/>
      <sheetName val="【記載例】勤務表"/>
      <sheetName val="【記載例】シフト記号表（勤務時間帯）"/>
      <sheetName val="計画作成責任者経歴書（参考様式２－２）"/>
      <sheetName val="オペレーター経歴書（参考様式２－３）"/>
      <sheetName val="平面図（参考用様式3）"/>
      <sheetName val="一部サービスの委託先（参考様式６）"/>
      <sheetName val="連携先の訪問看護事業所（参考様式６－１）"/>
      <sheetName val="苦情処理（参考様式7）"/>
      <sheetName val="誓約書（参考様式9-１） "/>
      <sheetName val="給付費算定に係る届出書（加算様式１－１）"/>
      <sheetName val="社会保険及び労働保険への加入状況にかかる確認票"/>
      <sheetName val="プルダウン・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6">
          <cell r="C6" t="str">
            <v>a</v>
          </cell>
          <cell r="D6" t="str">
            <v>a</v>
          </cell>
          <cell r="E6" t="str">
            <v>：</v>
          </cell>
          <cell r="F6">
            <v>0.29166666666666669</v>
          </cell>
          <cell r="G6" t="str">
            <v>～</v>
          </cell>
          <cell r="H6">
            <v>0.66666666666666663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7.9999999999999982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0.58333333333333337</v>
          </cell>
          <cell r="G7" t="str">
            <v>～</v>
          </cell>
          <cell r="H7">
            <v>0.95833333333333337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0.91666666666666663</v>
          </cell>
          <cell r="G8" t="str">
            <v>～</v>
          </cell>
          <cell r="H8">
            <v>0.29166666666666669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8.0000000000000018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0.41666666666666669</v>
          </cell>
          <cell r="G9" t="str">
            <v>～</v>
          </cell>
          <cell r="H9">
            <v>0.79166666666666663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7.9999999999999982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4.1666666666666664E-2</v>
          </cell>
          <cell r="K10" t="str">
            <v>）</v>
          </cell>
          <cell r="L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8"/>
      <sheetData sheetId="9">
        <row r="6">
          <cell r="C6" t="str">
            <v>a</v>
          </cell>
          <cell r="D6" t="str">
            <v>a</v>
          </cell>
          <cell r="E6" t="str">
            <v>：</v>
          </cell>
          <cell r="F6">
            <v>0.29166666666666669</v>
          </cell>
          <cell r="G6" t="str">
            <v>～</v>
          </cell>
          <cell r="H6">
            <v>0.66666666666666663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7.9999999999999982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0.58333333333333337</v>
          </cell>
          <cell r="G7" t="str">
            <v>～</v>
          </cell>
          <cell r="H7">
            <v>0.95833333333333337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0.91666666666666663</v>
          </cell>
          <cell r="G8" t="str">
            <v>～</v>
          </cell>
          <cell r="H8">
            <v>0.29166666666666669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8.0000000000000018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0.41666666666666669</v>
          </cell>
          <cell r="G9" t="str">
            <v>～</v>
          </cell>
          <cell r="H9">
            <v>0.79166666666666663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7.9999999999999982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4.1666666666666664E-2</v>
          </cell>
          <cell r="K10" t="str">
            <v>）</v>
          </cell>
          <cell r="L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C17" t="str">
            <v>管理者</v>
          </cell>
          <cell r="D17" t="str">
            <v>オペレーター</v>
          </cell>
          <cell r="E17" t="str">
            <v>訪問介護員</v>
          </cell>
          <cell r="F17" t="str">
            <v>計画作成責任者</v>
          </cell>
          <cell r="G17" t="str">
            <v>オペレーター兼訪問介護員</v>
          </cell>
          <cell r="H17" t="str">
            <v>オペレーター兼計画作成担当者</v>
          </cell>
          <cell r="I17" t="str">
            <v>訪問介護員兼計画作成担当者</v>
          </cell>
          <cell r="J17" t="str">
            <v>オペレーター兼訪問介護員兼計画作成担当者</v>
          </cell>
          <cell r="K17" t="str">
            <v>看護職員</v>
          </cell>
          <cell r="L17" t="str">
            <v>理学療法士</v>
          </cell>
          <cell r="M17" t="str">
            <v>作業療法士</v>
          </cell>
          <cell r="N17" t="str">
            <v>言語聴覚士</v>
          </cell>
          <cell r="O17" t="str">
            <v>計画作成責任者</v>
          </cell>
          <cell r="P17" t="str">
            <v>ー</v>
          </cell>
          <cell r="Q17" t="str">
            <v>ー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兼勤務表 (訪介)"/>
      <sheetName val="【記載例】訪問介護"/>
      <sheetName val="訪問介護（100名）"/>
      <sheetName val="訪問介護（１枚版）"/>
      <sheetName val="記入方法"/>
      <sheetName val="プルダウン・リスト"/>
      <sheetName val="自己点検票"/>
      <sheetName val="訪問型サービス算定表"/>
    </sheetNames>
    <sheetDataSet>
      <sheetData sheetId="0"/>
      <sheetData sheetId="1"/>
      <sheetData sheetId="2"/>
      <sheetData sheetId="3"/>
      <sheetData sheetId="4"/>
      <sheetData sheetId="5">
        <row r="12">
          <cell r="C12" t="str">
            <v>管理者</v>
          </cell>
          <cell r="D12" t="str">
            <v>サービス提供責任者</v>
          </cell>
          <cell r="E12" t="str">
            <v>訪問介護員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6"/>
  <sheetViews>
    <sheetView tabSelected="1" view="pageBreakPreview" zoomScale="85" zoomScaleNormal="100" zoomScaleSheetLayoutView="85" workbookViewId="0">
      <selection activeCell="D5" sqref="D5"/>
    </sheetView>
  </sheetViews>
  <sheetFormatPr defaultColWidth="9" defaultRowHeight="13" x14ac:dyDescent="0.2"/>
  <cols>
    <col min="1" max="1" width="3.58203125" style="150" customWidth="1"/>
    <col min="2" max="3" width="21" style="150" customWidth="1"/>
    <col min="4" max="4" width="26.5" style="150" customWidth="1"/>
    <col min="5" max="5" width="26.83203125" style="150" customWidth="1"/>
    <col min="6" max="6" width="26.5" style="150" customWidth="1"/>
    <col min="7" max="7" width="22.25" style="150" customWidth="1"/>
    <col min="8" max="16384" width="9" style="150"/>
  </cols>
  <sheetData>
    <row r="1" spans="1:7" ht="23.5" x14ac:dyDescent="0.35">
      <c r="B1" s="151" t="s">
        <v>252</v>
      </c>
    </row>
    <row r="2" spans="1:7" ht="20.25" customHeight="1" x14ac:dyDescent="0.2">
      <c r="C2" s="152" t="s">
        <v>265</v>
      </c>
      <c r="D2" s="152"/>
      <c r="E2" s="152" t="s">
        <v>253</v>
      </c>
      <c r="F2" s="153"/>
      <c r="G2" s="152"/>
    </row>
    <row r="3" spans="1:7" ht="19.5" customHeight="1" x14ac:dyDescent="0.25">
      <c r="B3" s="154" t="s">
        <v>268</v>
      </c>
    </row>
    <row r="4" spans="1:7" ht="64.5" customHeight="1" x14ac:dyDescent="0.2">
      <c r="A4" s="155"/>
      <c r="B4" s="156" t="s">
        <v>254</v>
      </c>
      <c r="C4" s="156" t="s">
        <v>255</v>
      </c>
      <c r="D4" s="156" t="s">
        <v>256</v>
      </c>
      <c r="E4" s="156" t="s">
        <v>257</v>
      </c>
      <c r="F4" s="156" t="s">
        <v>258</v>
      </c>
    </row>
    <row r="5" spans="1:7" ht="30" customHeight="1" x14ac:dyDescent="0.2">
      <c r="A5" s="157">
        <v>1</v>
      </c>
      <c r="B5" s="158"/>
      <c r="C5" s="159" t="s">
        <v>259</v>
      </c>
      <c r="D5" s="160" t="s">
        <v>260</v>
      </c>
      <c r="E5" s="160" t="s">
        <v>260</v>
      </c>
      <c r="F5" s="161" t="s">
        <v>261</v>
      </c>
    </row>
    <row r="6" spans="1:7" ht="30" customHeight="1" x14ac:dyDescent="0.2">
      <c r="A6" s="157">
        <v>2</v>
      </c>
      <c r="B6" s="158"/>
      <c r="C6" s="159" t="s">
        <v>259</v>
      </c>
      <c r="D6" s="160" t="s">
        <v>260</v>
      </c>
      <c r="E6" s="160" t="s">
        <v>260</v>
      </c>
      <c r="F6" s="161" t="s">
        <v>261</v>
      </c>
    </row>
    <row r="7" spans="1:7" ht="30" customHeight="1" x14ac:dyDescent="0.2">
      <c r="A7" s="157">
        <v>3</v>
      </c>
      <c r="B7" s="158"/>
      <c r="C7" s="159" t="s">
        <v>259</v>
      </c>
      <c r="D7" s="160" t="s">
        <v>260</v>
      </c>
      <c r="E7" s="160" t="s">
        <v>260</v>
      </c>
      <c r="F7" s="161" t="s">
        <v>261</v>
      </c>
    </row>
    <row r="8" spans="1:7" ht="30" customHeight="1" x14ac:dyDescent="0.2">
      <c r="A8" s="157">
        <v>4</v>
      </c>
      <c r="B8" s="158"/>
      <c r="C8" s="159" t="s">
        <v>259</v>
      </c>
      <c r="D8" s="160" t="s">
        <v>260</v>
      </c>
      <c r="E8" s="160" t="s">
        <v>260</v>
      </c>
      <c r="F8" s="161" t="s">
        <v>261</v>
      </c>
    </row>
    <row r="9" spans="1:7" ht="30" customHeight="1" x14ac:dyDescent="0.2">
      <c r="A9" s="157">
        <v>5</v>
      </c>
      <c r="B9" s="158"/>
      <c r="C9" s="159" t="s">
        <v>259</v>
      </c>
      <c r="D9" s="160" t="s">
        <v>260</v>
      </c>
      <c r="E9" s="160" t="s">
        <v>260</v>
      </c>
      <c r="F9" s="161" t="s">
        <v>261</v>
      </c>
    </row>
    <row r="10" spans="1:7" ht="30" customHeight="1" x14ac:dyDescent="0.2">
      <c r="A10" s="157">
        <v>6</v>
      </c>
      <c r="B10" s="158"/>
      <c r="C10" s="159" t="s">
        <v>259</v>
      </c>
      <c r="D10" s="160" t="s">
        <v>260</v>
      </c>
      <c r="E10" s="160" t="s">
        <v>260</v>
      </c>
      <c r="F10" s="161" t="s">
        <v>261</v>
      </c>
    </row>
    <row r="11" spans="1:7" ht="30" customHeight="1" x14ac:dyDescent="0.2">
      <c r="A11" s="157">
        <v>7</v>
      </c>
      <c r="B11" s="158"/>
      <c r="C11" s="159" t="s">
        <v>259</v>
      </c>
      <c r="D11" s="160" t="s">
        <v>260</v>
      </c>
      <c r="E11" s="160" t="s">
        <v>260</v>
      </c>
      <c r="F11" s="161" t="s">
        <v>261</v>
      </c>
    </row>
    <row r="12" spans="1:7" ht="30" customHeight="1" x14ac:dyDescent="0.2">
      <c r="A12" s="157">
        <v>8</v>
      </c>
      <c r="B12" s="158"/>
      <c r="C12" s="159" t="s">
        <v>259</v>
      </c>
      <c r="D12" s="160" t="s">
        <v>260</v>
      </c>
      <c r="E12" s="160" t="s">
        <v>260</v>
      </c>
      <c r="F12" s="161" t="s">
        <v>261</v>
      </c>
    </row>
    <row r="13" spans="1:7" ht="30" customHeight="1" x14ac:dyDescent="0.2">
      <c r="A13" s="157">
        <v>9</v>
      </c>
      <c r="B13" s="158"/>
      <c r="C13" s="159" t="s">
        <v>259</v>
      </c>
      <c r="D13" s="160" t="s">
        <v>260</v>
      </c>
      <c r="E13" s="160" t="s">
        <v>260</v>
      </c>
      <c r="F13" s="161" t="s">
        <v>261</v>
      </c>
    </row>
    <row r="14" spans="1:7" ht="30" customHeight="1" x14ac:dyDescent="0.2">
      <c r="A14" s="157">
        <v>10</v>
      </c>
      <c r="B14" s="158"/>
      <c r="C14" s="159" t="s">
        <v>259</v>
      </c>
      <c r="D14" s="160" t="s">
        <v>260</v>
      </c>
      <c r="E14" s="160" t="s">
        <v>260</v>
      </c>
      <c r="F14" s="161" t="s">
        <v>261</v>
      </c>
    </row>
    <row r="16" spans="1:7" x14ac:dyDescent="0.2">
      <c r="A16" s="150" t="s">
        <v>262</v>
      </c>
      <c r="B16" s="150" t="s">
        <v>263</v>
      </c>
      <c r="F16" s="162" t="s">
        <v>264</v>
      </c>
    </row>
  </sheetData>
  <phoneticPr fontId="3"/>
  <pageMargins left="0.64" right="0.26" top="0.74" bottom="0.69" header="0.51200000000000001" footer="0.39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O128"/>
  <sheetViews>
    <sheetView showGridLines="0" view="pageBreakPreview" zoomScale="40" zoomScaleNormal="55" zoomScaleSheetLayoutView="40" workbookViewId="0">
      <selection activeCell="BE4" sqref="BE4:BH4"/>
    </sheetView>
  </sheetViews>
  <sheetFormatPr defaultColWidth="4.5" defaultRowHeight="14" x14ac:dyDescent="0.55000000000000004"/>
  <cols>
    <col min="1" max="1" width="0.83203125" style="36" customWidth="1"/>
    <col min="2" max="2" width="5.75" style="36" customWidth="1"/>
    <col min="3" max="4" width="8.08203125" style="36" customWidth="1"/>
    <col min="5" max="5" width="6.83203125" style="36" hidden="1" customWidth="1"/>
    <col min="6" max="6" width="8" style="36" hidden="1" customWidth="1"/>
    <col min="7" max="7" width="10.08203125" style="36" hidden="1" customWidth="1"/>
    <col min="8" max="8" width="11.83203125" style="36" hidden="1" customWidth="1"/>
    <col min="9" max="10" width="3.25" style="36" customWidth="1"/>
    <col min="11" max="62" width="5.75" style="36" customWidth="1"/>
    <col min="63" max="63" width="1.08203125" style="36" customWidth="1"/>
    <col min="64" max="16384" width="4.5" style="36"/>
  </cols>
  <sheetData>
    <row r="1" spans="2:67" s="1" customFormat="1" ht="20.25" customHeight="1" x14ac:dyDescent="0.55000000000000004">
      <c r="C1" s="2" t="s">
        <v>0</v>
      </c>
      <c r="D1" s="2"/>
      <c r="E1" s="2"/>
      <c r="F1" s="2"/>
      <c r="G1" s="2"/>
      <c r="H1" s="2"/>
      <c r="I1" s="2"/>
      <c r="J1" s="2"/>
      <c r="M1" s="3" t="s">
        <v>1</v>
      </c>
      <c r="P1" s="2"/>
      <c r="Q1" s="2"/>
      <c r="R1" s="2"/>
      <c r="S1" s="2"/>
      <c r="T1" s="2"/>
      <c r="U1" s="2"/>
      <c r="V1" s="2"/>
      <c r="W1" s="2"/>
      <c r="AS1" s="4" t="s">
        <v>2</v>
      </c>
      <c r="AT1" s="271" t="s">
        <v>3</v>
      </c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4" t="s">
        <v>4</v>
      </c>
    </row>
    <row r="2" spans="2:67" s="5" customFormat="1" ht="20.25" customHeight="1" x14ac:dyDescent="0.55000000000000004">
      <c r="J2" s="3"/>
      <c r="M2" s="3"/>
      <c r="N2" s="3"/>
      <c r="P2" s="4"/>
      <c r="Q2" s="4"/>
      <c r="R2" s="4"/>
      <c r="S2" s="4"/>
      <c r="T2" s="4"/>
      <c r="U2" s="4"/>
      <c r="V2" s="4"/>
      <c r="W2" s="4"/>
      <c r="AB2" s="6" t="s">
        <v>5</v>
      </c>
      <c r="AC2" s="273">
        <v>6</v>
      </c>
      <c r="AD2" s="273"/>
      <c r="AE2" s="6" t="s">
        <v>6</v>
      </c>
      <c r="AF2" s="274">
        <f>IF(AC2=0,"",YEAR(DATE(2018+AC2,1,1)))</f>
        <v>2024</v>
      </c>
      <c r="AG2" s="274"/>
      <c r="AH2" s="7" t="s">
        <v>7</v>
      </c>
      <c r="AI2" s="7" t="s">
        <v>8</v>
      </c>
      <c r="AJ2" s="273">
        <v>4</v>
      </c>
      <c r="AK2" s="273"/>
      <c r="AL2" s="7" t="s">
        <v>9</v>
      </c>
      <c r="AS2" s="4" t="s">
        <v>10</v>
      </c>
      <c r="AT2" s="273" t="s">
        <v>11</v>
      </c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4" t="s">
        <v>4</v>
      </c>
      <c r="BK2" s="4"/>
      <c r="BL2" s="4"/>
      <c r="BM2" s="4"/>
    </row>
    <row r="3" spans="2:67" s="5" customFormat="1" ht="20.25" customHeight="1" x14ac:dyDescent="0.55000000000000004">
      <c r="J3" s="3"/>
      <c r="M3" s="3"/>
      <c r="O3" s="4"/>
      <c r="P3" s="4"/>
      <c r="Q3" s="4"/>
      <c r="R3" s="4"/>
      <c r="S3" s="4"/>
      <c r="T3" s="4"/>
      <c r="U3" s="4"/>
      <c r="AC3" s="8"/>
      <c r="AD3" s="8"/>
      <c r="AE3" s="9"/>
      <c r="AF3" s="10"/>
      <c r="AG3" s="9"/>
      <c r="BD3" s="11" t="s">
        <v>12</v>
      </c>
      <c r="BE3" s="275" t="s">
        <v>266</v>
      </c>
      <c r="BF3" s="276"/>
      <c r="BG3" s="276"/>
      <c r="BH3" s="277"/>
      <c r="BI3" s="4"/>
    </row>
    <row r="4" spans="2:67" s="5" customFormat="1" ht="20.25" customHeight="1" x14ac:dyDescent="0.55000000000000004"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3"/>
      <c r="N4" s="12"/>
      <c r="O4" s="14"/>
      <c r="P4" s="14"/>
      <c r="Q4" s="14"/>
      <c r="R4" s="14"/>
      <c r="S4" s="14"/>
      <c r="T4" s="14"/>
      <c r="U4" s="14"/>
      <c r="V4" s="12"/>
      <c r="W4" s="12"/>
      <c r="X4" s="12"/>
      <c r="Y4" s="12"/>
      <c r="Z4" s="12"/>
      <c r="AA4" s="12"/>
      <c r="AB4" s="12"/>
      <c r="AC4" s="15"/>
      <c r="AD4" s="15"/>
      <c r="AE4" s="16"/>
      <c r="AF4" s="17"/>
      <c r="AG4" s="16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BD4" s="11" t="s">
        <v>13</v>
      </c>
      <c r="BE4" s="275" t="s">
        <v>267</v>
      </c>
      <c r="BF4" s="276"/>
      <c r="BG4" s="276"/>
      <c r="BH4" s="277"/>
      <c r="BI4" s="4"/>
    </row>
    <row r="5" spans="2:67" s="5" customFormat="1" ht="9" customHeight="1" x14ac:dyDescent="0.55000000000000004"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3"/>
      <c r="N5" s="12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12"/>
      <c r="AA5" s="12"/>
      <c r="AB5" s="12"/>
      <c r="AC5" s="18"/>
      <c r="AD5" s="18"/>
      <c r="AE5" s="12"/>
      <c r="AF5" s="12"/>
      <c r="AG5" s="12"/>
      <c r="AH5" s="12"/>
      <c r="AI5" s="12"/>
      <c r="AJ5" s="19"/>
      <c r="AK5" s="19"/>
      <c r="AL5" s="19"/>
      <c r="AM5" s="19"/>
      <c r="AN5" s="19"/>
      <c r="AO5" s="19"/>
      <c r="AP5" s="19"/>
      <c r="AQ5" s="19"/>
      <c r="AR5" s="19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20"/>
      <c r="BI5" s="20"/>
    </row>
    <row r="6" spans="2:67" s="5" customFormat="1" ht="21" customHeight="1" x14ac:dyDescent="0.55000000000000004">
      <c r="B6" s="21"/>
      <c r="C6" s="22"/>
      <c r="D6" s="22"/>
      <c r="E6" s="22"/>
      <c r="F6" s="22"/>
      <c r="G6" s="22"/>
      <c r="H6" s="22"/>
      <c r="I6" s="22"/>
      <c r="J6" s="22"/>
      <c r="K6" s="23"/>
      <c r="L6" s="23"/>
      <c r="M6" s="23"/>
      <c r="N6" s="24"/>
      <c r="O6" s="23"/>
      <c r="P6" s="23"/>
      <c r="Q6" s="2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9"/>
      <c r="AK6" s="19"/>
      <c r="AL6" s="19"/>
      <c r="AM6" s="19"/>
      <c r="AN6" s="19"/>
      <c r="AO6" s="19" t="s">
        <v>14</v>
      </c>
      <c r="AP6" s="19"/>
      <c r="AQ6" s="19"/>
      <c r="AR6" s="19"/>
      <c r="AS6" s="1"/>
      <c r="AT6" s="1"/>
      <c r="AU6" s="1"/>
      <c r="AW6" s="25"/>
      <c r="AX6" s="25"/>
      <c r="AY6" s="26"/>
      <c r="AZ6" s="1"/>
      <c r="BA6" s="296">
        <v>40</v>
      </c>
      <c r="BB6" s="297"/>
      <c r="BC6" s="26" t="s">
        <v>15</v>
      </c>
      <c r="BD6" s="1"/>
      <c r="BE6" s="296">
        <v>160</v>
      </c>
      <c r="BF6" s="297"/>
      <c r="BG6" s="26" t="s">
        <v>16</v>
      </c>
      <c r="BH6" s="1"/>
      <c r="BI6" s="20"/>
    </row>
    <row r="7" spans="2:67" s="5" customFormat="1" ht="5.25" customHeight="1" x14ac:dyDescent="0.55000000000000004">
      <c r="B7" s="21"/>
      <c r="C7" s="27"/>
      <c r="D7" s="27"/>
      <c r="E7" s="27"/>
      <c r="F7" s="27"/>
      <c r="G7" s="27"/>
      <c r="H7" s="27"/>
      <c r="I7" s="27"/>
      <c r="J7" s="23"/>
      <c r="K7" s="23"/>
      <c r="L7" s="23"/>
      <c r="M7" s="24"/>
      <c r="N7" s="23"/>
      <c r="O7" s="23"/>
      <c r="P7" s="23"/>
      <c r="Q7" s="2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28"/>
      <c r="BI7" s="28"/>
      <c r="BJ7" s="12"/>
    </row>
    <row r="8" spans="2:67" s="5" customFormat="1" ht="21" customHeight="1" x14ac:dyDescent="0.55000000000000004">
      <c r="B8" s="29"/>
      <c r="C8" s="24"/>
      <c r="D8" s="24"/>
      <c r="E8" s="24"/>
      <c r="F8" s="24"/>
      <c r="G8" s="24"/>
      <c r="H8" s="24"/>
      <c r="I8" s="24"/>
      <c r="J8" s="23"/>
      <c r="K8" s="23"/>
      <c r="L8" s="23"/>
      <c r="M8" s="24"/>
      <c r="N8" s="23"/>
      <c r="O8" s="23"/>
      <c r="P8" s="23"/>
      <c r="Q8" s="2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30"/>
      <c r="AK8" s="30"/>
      <c r="AL8" s="30"/>
      <c r="AM8" s="22"/>
      <c r="AN8" s="31"/>
      <c r="AO8" s="32"/>
      <c r="AP8" s="32"/>
      <c r="AQ8" s="21"/>
      <c r="AR8" s="25"/>
      <c r="AS8" s="25"/>
      <c r="AT8" s="25"/>
      <c r="AU8" s="33"/>
      <c r="AV8" s="33"/>
      <c r="AW8" s="19"/>
      <c r="AX8" s="25"/>
      <c r="AY8" s="25"/>
      <c r="AZ8" s="24"/>
      <c r="BA8" s="19"/>
      <c r="BB8" s="19" t="s">
        <v>17</v>
      </c>
      <c r="BC8" s="19"/>
      <c r="BD8" s="19"/>
      <c r="BE8" s="298">
        <f>DAY(EOMONTH(DATE(AF2,AJ2,1),0))</f>
        <v>30</v>
      </c>
      <c r="BF8" s="299"/>
      <c r="BG8" s="19" t="s">
        <v>18</v>
      </c>
      <c r="BH8" s="19"/>
      <c r="BI8" s="19"/>
      <c r="BJ8" s="12"/>
      <c r="BM8" s="4"/>
      <c r="BN8" s="4"/>
      <c r="BO8" s="4"/>
    </row>
    <row r="9" spans="2:67" ht="5.25" customHeight="1" thickBot="1" x14ac:dyDescent="0.6">
      <c r="B9" s="34"/>
      <c r="C9" s="35"/>
      <c r="D9" s="35"/>
      <c r="E9" s="35"/>
      <c r="F9" s="35"/>
      <c r="G9" s="35"/>
      <c r="H9" s="35"/>
      <c r="I9" s="35"/>
      <c r="J9" s="3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5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T9" s="37"/>
      <c r="BK9" s="38"/>
      <c r="BL9" s="38"/>
      <c r="BM9" s="38"/>
    </row>
    <row r="10" spans="2:67" ht="21.65" customHeight="1" x14ac:dyDescent="0.55000000000000004">
      <c r="B10" s="248" t="s">
        <v>19</v>
      </c>
      <c r="C10" s="251" t="s">
        <v>20</v>
      </c>
      <c r="D10" s="252"/>
      <c r="E10" s="39"/>
      <c r="F10" s="40"/>
      <c r="G10" s="39"/>
      <c r="H10" s="40"/>
      <c r="I10" s="257" t="s">
        <v>21</v>
      </c>
      <c r="J10" s="258"/>
      <c r="K10" s="263" t="s">
        <v>22</v>
      </c>
      <c r="L10" s="264"/>
      <c r="M10" s="264"/>
      <c r="N10" s="252"/>
      <c r="O10" s="263" t="s">
        <v>23</v>
      </c>
      <c r="P10" s="264"/>
      <c r="Q10" s="264"/>
      <c r="R10" s="264"/>
      <c r="S10" s="252"/>
      <c r="T10" s="41"/>
      <c r="U10" s="41"/>
      <c r="V10" s="42"/>
      <c r="W10" s="269" t="s">
        <v>24</v>
      </c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8" t="str">
        <f>IF(BE3="４週","(9)1～4週目の勤務時間数合計","(9)1か月の勤務時間数　合計")</f>
        <v>(9)1か月の勤務時間数　合計</v>
      </c>
      <c r="BC10" s="279"/>
      <c r="BD10" s="284" t="s">
        <v>25</v>
      </c>
      <c r="BE10" s="285"/>
      <c r="BF10" s="251" t="s">
        <v>26</v>
      </c>
      <c r="BG10" s="264"/>
      <c r="BH10" s="264"/>
      <c r="BI10" s="264"/>
      <c r="BJ10" s="290"/>
    </row>
    <row r="11" spans="2:67" ht="20.25" customHeight="1" x14ac:dyDescent="0.55000000000000004">
      <c r="B11" s="249"/>
      <c r="C11" s="253"/>
      <c r="D11" s="254"/>
      <c r="E11" s="43"/>
      <c r="F11" s="44"/>
      <c r="G11" s="43"/>
      <c r="H11" s="44"/>
      <c r="I11" s="259"/>
      <c r="J11" s="260"/>
      <c r="K11" s="265"/>
      <c r="L11" s="266"/>
      <c r="M11" s="266"/>
      <c r="N11" s="254"/>
      <c r="O11" s="265"/>
      <c r="P11" s="266"/>
      <c r="Q11" s="266"/>
      <c r="R11" s="266"/>
      <c r="S11" s="254"/>
      <c r="T11" s="45"/>
      <c r="U11" s="45"/>
      <c r="V11" s="46"/>
      <c r="W11" s="293" t="s">
        <v>27</v>
      </c>
      <c r="X11" s="293"/>
      <c r="Y11" s="293"/>
      <c r="Z11" s="293"/>
      <c r="AA11" s="293"/>
      <c r="AB11" s="293"/>
      <c r="AC11" s="294"/>
      <c r="AD11" s="295" t="s">
        <v>28</v>
      </c>
      <c r="AE11" s="293"/>
      <c r="AF11" s="293"/>
      <c r="AG11" s="293"/>
      <c r="AH11" s="293"/>
      <c r="AI11" s="293"/>
      <c r="AJ11" s="294"/>
      <c r="AK11" s="295" t="s">
        <v>29</v>
      </c>
      <c r="AL11" s="293"/>
      <c r="AM11" s="293"/>
      <c r="AN11" s="293"/>
      <c r="AO11" s="293"/>
      <c r="AP11" s="293"/>
      <c r="AQ11" s="294"/>
      <c r="AR11" s="295" t="s">
        <v>30</v>
      </c>
      <c r="AS11" s="293"/>
      <c r="AT11" s="293"/>
      <c r="AU11" s="293"/>
      <c r="AV11" s="293"/>
      <c r="AW11" s="293"/>
      <c r="AX11" s="294"/>
      <c r="AY11" s="295" t="s">
        <v>31</v>
      </c>
      <c r="AZ11" s="293"/>
      <c r="BA11" s="293"/>
      <c r="BB11" s="280"/>
      <c r="BC11" s="281"/>
      <c r="BD11" s="286"/>
      <c r="BE11" s="287"/>
      <c r="BF11" s="253"/>
      <c r="BG11" s="266"/>
      <c r="BH11" s="266"/>
      <c r="BI11" s="266"/>
      <c r="BJ11" s="291"/>
    </row>
    <row r="12" spans="2:67" ht="20.25" customHeight="1" x14ac:dyDescent="0.55000000000000004">
      <c r="B12" s="249"/>
      <c r="C12" s="253"/>
      <c r="D12" s="254"/>
      <c r="E12" s="43"/>
      <c r="F12" s="44"/>
      <c r="G12" s="43"/>
      <c r="H12" s="44"/>
      <c r="I12" s="259"/>
      <c r="J12" s="260"/>
      <c r="K12" s="265"/>
      <c r="L12" s="266"/>
      <c r="M12" s="266"/>
      <c r="N12" s="254"/>
      <c r="O12" s="265"/>
      <c r="P12" s="266"/>
      <c r="Q12" s="266"/>
      <c r="R12" s="266"/>
      <c r="S12" s="254"/>
      <c r="T12" s="45"/>
      <c r="U12" s="45"/>
      <c r="V12" s="46"/>
      <c r="W12" s="47">
        <v>1</v>
      </c>
      <c r="X12" s="48">
        <v>2</v>
      </c>
      <c r="Y12" s="48">
        <v>3</v>
      </c>
      <c r="Z12" s="48">
        <v>4</v>
      </c>
      <c r="AA12" s="48">
        <v>5</v>
      </c>
      <c r="AB12" s="48">
        <v>6</v>
      </c>
      <c r="AC12" s="49">
        <v>7</v>
      </c>
      <c r="AD12" s="50">
        <v>8</v>
      </c>
      <c r="AE12" s="48">
        <v>9</v>
      </c>
      <c r="AF12" s="48">
        <v>10</v>
      </c>
      <c r="AG12" s="48">
        <v>11</v>
      </c>
      <c r="AH12" s="48">
        <v>12</v>
      </c>
      <c r="AI12" s="48">
        <v>13</v>
      </c>
      <c r="AJ12" s="49">
        <v>14</v>
      </c>
      <c r="AK12" s="47">
        <v>15</v>
      </c>
      <c r="AL12" s="48">
        <v>16</v>
      </c>
      <c r="AM12" s="48">
        <v>17</v>
      </c>
      <c r="AN12" s="48">
        <v>18</v>
      </c>
      <c r="AO12" s="48">
        <v>19</v>
      </c>
      <c r="AP12" s="48">
        <v>20</v>
      </c>
      <c r="AQ12" s="49">
        <v>21</v>
      </c>
      <c r="AR12" s="50">
        <v>22</v>
      </c>
      <c r="AS12" s="48">
        <v>23</v>
      </c>
      <c r="AT12" s="48">
        <v>24</v>
      </c>
      <c r="AU12" s="48">
        <v>25</v>
      </c>
      <c r="AV12" s="48">
        <v>26</v>
      </c>
      <c r="AW12" s="48">
        <v>27</v>
      </c>
      <c r="AX12" s="49">
        <v>28</v>
      </c>
      <c r="AY12" s="51" t="str">
        <f>IF($BE$3="実績",IF(DAY(DATE($AF$2,$AJ$2,29))=29,29,""),"")</f>
        <v/>
      </c>
      <c r="AZ12" s="52" t="str">
        <f>IF($BE$3="実績",IF(DAY(DATE($AF$2,$AJ$2,30))=30,30,""),"")</f>
        <v/>
      </c>
      <c r="BA12" s="53" t="str">
        <f>IF($BE$3="実績",IF(DAY(DATE($AF$2,$AJ$2,31))=31,31,""),"")</f>
        <v/>
      </c>
      <c r="BB12" s="280"/>
      <c r="BC12" s="281"/>
      <c r="BD12" s="286"/>
      <c r="BE12" s="287"/>
      <c r="BF12" s="253"/>
      <c r="BG12" s="266"/>
      <c r="BH12" s="266"/>
      <c r="BI12" s="266"/>
      <c r="BJ12" s="291"/>
    </row>
    <row r="13" spans="2:67" ht="20.25" hidden="1" customHeight="1" x14ac:dyDescent="0.55000000000000004">
      <c r="B13" s="249"/>
      <c r="C13" s="253"/>
      <c r="D13" s="254"/>
      <c r="E13" s="43"/>
      <c r="F13" s="44"/>
      <c r="G13" s="43"/>
      <c r="H13" s="44"/>
      <c r="I13" s="259"/>
      <c r="J13" s="260"/>
      <c r="K13" s="265"/>
      <c r="L13" s="266"/>
      <c r="M13" s="266"/>
      <c r="N13" s="254"/>
      <c r="O13" s="265"/>
      <c r="P13" s="266"/>
      <c r="Q13" s="266"/>
      <c r="R13" s="266"/>
      <c r="S13" s="254"/>
      <c r="T13" s="45"/>
      <c r="U13" s="45"/>
      <c r="V13" s="46"/>
      <c r="W13" s="47">
        <f>WEEKDAY(DATE($AF$2,$AJ$2,1))</f>
        <v>2</v>
      </c>
      <c r="X13" s="48">
        <f>WEEKDAY(DATE($AF$2,$AJ$2,2))</f>
        <v>3</v>
      </c>
      <c r="Y13" s="48">
        <f>WEEKDAY(DATE($AF$2,$AJ$2,3))</f>
        <v>4</v>
      </c>
      <c r="Z13" s="48">
        <f>WEEKDAY(DATE($AF$2,$AJ$2,4))</f>
        <v>5</v>
      </c>
      <c r="AA13" s="48">
        <f>WEEKDAY(DATE($AF$2,$AJ$2,5))</f>
        <v>6</v>
      </c>
      <c r="AB13" s="48">
        <f>WEEKDAY(DATE($AF$2,$AJ$2,6))</f>
        <v>7</v>
      </c>
      <c r="AC13" s="49">
        <f>WEEKDAY(DATE($AF$2,$AJ$2,7))</f>
        <v>1</v>
      </c>
      <c r="AD13" s="50">
        <f>WEEKDAY(DATE($AF$2,$AJ$2,8))</f>
        <v>2</v>
      </c>
      <c r="AE13" s="48">
        <f>WEEKDAY(DATE($AF$2,$AJ$2,9))</f>
        <v>3</v>
      </c>
      <c r="AF13" s="48">
        <f>WEEKDAY(DATE($AF$2,$AJ$2,10))</f>
        <v>4</v>
      </c>
      <c r="AG13" s="48">
        <f>WEEKDAY(DATE($AF$2,$AJ$2,11))</f>
        <v>5</v>
      </c>
      <c r="AH13" s="48">
        <f>WEEKDAY(DATE($AF$2,$AJ$2,12))</f>
        <v>6</v>
      </c>
      <c r="AI13" s="48">
        <f>WEEKDAY(DATE($AF$2,$AJ$2,13))</f>
        <v>7</v>
      </c>
      <c r="AJ13" s="49">
        <f>WEEKDAY(DATE($AF$2,$AJ$2,14))</f>
        <v>1</v>
      </c>
      <c r="AK13" s="50">
        <f>WEEKDAY(DATE($AF$2,$AJ$2,15))</f>
        <v>2</v>
      </c>
      <c r="AL13" s="48">
        <f>WEEKDAY(DATE($AF$2,$AJ$2,16))</f>
        <v>3</v>
      </c>
      <c r="AM13" s="48">
        <f>WEEKDAY(DATE($AF$2,$AJ$2,17))</f>
        <v>4</v>
      </c>
      <c r="AN13" s="48">
        <f>WEEKDAY(DATE($AF$2,$AJ$2,18))</f>
        <v>5</v>
      </c>
      <c r="AO13" s="48">
        <f>WEEKDAY(DATE($AF$2,$AJ$2,19))</f>
        <v>6</v>
      </c>
      <c r="AP13" s="48">
        <f>WEEKDAY(DATE($AF$2,$AJ$2,20))</f>
        <v>7</v>
      </c>
      <c r="AQ13" s="49">
        <f>WEEKDAY(DATE($AF$2,$AJ$2,21))</f>
        <v>1</v>
      </c>
      <c r="AR13" s="50">
        <f>WEEKDAY(DATE($AF$2,$AJ$2,22))</f>
        <v>2</v>
      </c>
      <c r="AS13" s="48">
        <f>WEEKDAY(DATE($AF$2,$AJ$2,23))</f>
        <v>3</v>
      </c>
      <c r="AT13" s="48">
        <f>WEEKDAY(DATE($AF$2,$AJ$2,24))</f>
        <v>4</v>
      </c>
      <c r="AU13" s="48">
        <f>WEEKDAY(DATE($AF$2,$AJ$2,25))</f>
        <v>5</v>
      </c>
      <c r="AV13" s="48">
        <f>WEEKDAY(DATE($AF$2,$AJ$2,26))</f>
        <v>6</v>
      </c>
      <c r="AW13" s="48">
        <f>WEEKDAY(DATE($AF$2,$AJ$2,27))</f>
        <v>7</v>
      </c>
      <c r="AX13" s="49">
        <f>WEEKDAY(DATE($AF$2,$AJ$2,28))</f>
        <v>1</v>
      </c>
      <c r="AY13" s="50">
        <f>IF(AY12=29,WEEKDAY(DATE($AF$2,$AJ$2,29)),0)</f>
        <v>0</v>
      </c>
      <c r="AZ13" s="48">
        <f>IF(AZ12=30,WEEKDAY(DATE($AF$2,$AJ$2,30)),0)</f>
        <v>0</v>
      </c>
      <c r="BA13" s="49">
        <f>IF(BA12=31,WEEKDAY(DATE($AF$2,$AJ$2,31)),0)</f>
        <v>0</v>
      </c>
      <c r="BB13" s="280"/>
      <c r="BC13" s="281"/>
      <c r="BD13" s="286"/>
      <c r="BE13" s="287"/>
      <c r="BF13" s="253"/>
      <c r="BG13" s="266"/>
      <c r="BH13" s="266"/>
      <c r="BI13" s="266"/>
      <c r="BJ13" s="291"/>
    </row>
    <row r="14" spans="2:67" ht="20.25" customHeight="1" thickBot="1" x14ac:dyDescent="0.6">
      <c r="B14" s="250"/>
      <c r="C14" s="255"/>
      <c r="D14" s="256"/>
      <c r="E14" s="54"/>
      <c r="F14" s="55"/>
      <c r="G14" s="54"/>
      <c r="H14" s="55"/>
      <c r="I14" s="261"/>
      <c r="J14" s="262"/>
      <c r="K14" s="267"/>
      <c r="L14" s="268"/>
      <c r="M14" s="268"/>
      <c r="N14" s="256"/>
      <c r="O14" s="267"/>
      <c r="P14" s="268"/>
      <c r="Q14" s="268"/>
      <c r="R14" s="268"/>
      <c r="S14" s="256"/>
      <c r="T14" s="56"/>
      <c r="U14" s="56"/>
      <c r="V14" s="57"/>
      <c r="W14" s="58" t="str">
        <f>IF(W13=1,"日",IF(W13=2,"月",IF(W13=3,"火",IF(W13=4,"水",IF(W13=5,"木",IF(W13=6,"金","土"))))))</f>
        <v>月</v>
      </c>
      <c r="X14" s="59" t="str">
        <f t="shared" ref="X14:AX14" si="0">IF(X13=1,"日",IF(X13=2,"月",IF(X13=3,"火",IF(X13=4,"水",IF(X13=5,"木",IF(X13=6,"金","土"))))))</f>
        <v>火</v>
      </c>
      <c r="Y14" s="59" t="str">
        <f t="shared" si="0"/>
        <v>水</v>
      </c>
      <c r="Z14" s="59" t="str">
        <f t="shared" si="0"/>
        <v>木</v>
      </c>
      <c r="AA14" s="59" t="str">
        <f t="shared" si="0"/>
        <v>金</v>
      </c>
      <c r="AB14" s="59" t="str">
        <f t="shared" si="0"/>
        <v>土</v>
      </c>
      <c r="AC14" s="60" t="str">
        <f t="shared" si="0"/>
        <v>日</v>
      </c>
      <c r="AD14" s="61" t="str">
        <f>IF(AD13=1,"日",IF(AD13=2,"月",IF(AD13=3,"火",IF(AD13=4,"水",IF(AD13=5,"木",IF(AD13=6,"金","土"))))))</f>
        <v>月</v>
      </c>
      <c r="AE14" s="59" t="str">
        <f t="shared" si="0"/>
        <v>火</v>
      </c>
      <c r="AF14" s="59" t="str">
        <f t="shared" si="0"/>
        <v>水</v>
      </c>
      <c r="AG14" s="59" t="str">
        <f t="shared" si="0"/>
        <v>木</v>
      </c>
      <c r="AH14" s="59" t="str">
        <f t="shared" si="0"/>
        <v>金</v>
      </c>
      <c r="AI14" s="59" t="str">
        <f t="shared" si="0"/>
        <v>土</v>
      </c>
      <c r="AJ14" s="60" t="str">
        <f t="shared" si="0"/>
        <v>日</v>
      </c>
      <c r="AK14" s="61" t="str">
        <f>IF(AK13=1,"日",IF(AK13=2,"月",IF(AK13=3,"火",IF(AK13=4,"水",IF(AK13=5,"木",IF(AK13=6,"金","土"))))))</f>
        <v>月</v>
      </c>
      <c r="AL14" s="59" t="str">
        <f t="shared" si="0"/>
        <v>火</v>
      </c>
      <c r="AM14" s="59" t="str">
        <f t="shared" si="0"/>
        <v>水</v>
      </c>
      <c r="AN14" s="59" t="str">
        <f t="shared" si="0"/>
        <v>木</v>
      </c>
      <c r="AO14" s="59" t="str">
        <f t="shared" si="0"/>
        <v>金</v>
      </c>
      <c r="AP14" s="59" t="str">
        <f t="shared" si="0"/>
        <v>土</v>
      </c>
      <c r="AQ14" s="60" t="str">
        <f t="shared" si="0"/>
        <v>日</v>
      </c>
      <c r="AR14" s="61" t="str">
        <f>IF(AR13=1,"日",IF(AR13=2,"月",IF(AR13=3,"火",IF(AR13=4,"水",IF(AR13=5,"木",IF(AR13=6,"金","土"))))))</f>
        <v>月</v>
      </c>
      <c r="AS14" s="59" t="str">
        <f t="shared" si="0"/>
        <v>火</v>
      </c>
      <c r="AT14" s="59" t="str">
        <f t="shared" si="0"/>
        <v>水</v>
      </c>
      <c r="AU14" s="59" t="str">
        <f t="shared" si="0"/>
        <v>木</v>
      </c>
      <c r="AV14" s="59" t="str">
        <f t="shared" si="0"/>
        <v>金</v>
      </c>
      <c r="AW14" s="59" t="str">
        <f t="shared" si="0"/>
        <v>土</v>
      </c>
      <c r="AX14" s="60" t="str">
        <f t="shared" si="0"/>
        <v>日</v>
      </c>
      <c r="AY14" s="59" t="str">
        <f>IF(AY13=1,"日",IF(AY13=2,"月",IF(AY13=3,"火",IF(AY13=4,"水",IF(AY13=5,"木",IF(AY13=6,"金",IF(AY13=0,"","土")))))))</f>
        <v/>
      </c>
      <c r="AZ14" s="59" t="str">
        <f>IF(AZ13=1,"日",IF(AZ13=2,"月",IF(AZ13=3,"火",IF(AZ13=4,"水",IF(AZ13=5,"木",IF(AZ13=6,"金",IF(AZ13=0,"","土")))))))</f>
        <v/>
      </c>
      <c r="BA14" s="59" t="str">
        <f>IF(BA13=1,"日",IF(BA13=2,"月",IF(BA13=3,"火",IF(BA13=4,"水",IF(BA13=5,"木",IF(BA13=6,"金",IF(BA13=0,"","土")))))))</f>
        <v/>
      </c>
      <c r="BB14" s="282"/>
      <c r="BC14" s="283"/>
      <c r="BD14" s="288"/>
      <c r="BE14" s="289"/>
      <c r="BF14" s="255"/>
      <c r="BG14" s="268"/>
      <c r="BH14" s="268"/>
      <c r="BI14" s="268"/>
      <c r="BJ14" s="292"/>
    </row>
    <row r="15" spans="2:67" ht="20.25" customHeight="1" x14ac:dyDescent="0.55000000000000004">
      <c r="B15" s="199">
        <f>B13+1</f>
        <v>1</v>
      </c>
      <c r="C15" s="236"/>
      <c r="D15" s="237"/>
      <c r="E15" s="62"/>
      <c r="F15" s="63"/>
      <c r="G15" s="62"/>
      <c r="H15" s="63"/>
      <c r="I15" s="238"/>
      <c r="J15" s="239"/>
      <c r="K15" s="240"/>
      <c r="L15" s="241"/>
      <c r="M15" s="241"/>
      <c r="N15" s="242"/>
      <c r="O15" s="243"/>
      <c r="P15" s="244"/>
      <c r="Q15" s="244"/>
      <c r="R15" s="244"/>
      <c r="S15" s="245"/>
      <c r="T15" s="64" t="s">
        <v>32</v>
      </c>
      <c r="U15" s="65"/>
      <c r="V15" s="66"/>
      <c r="W15" s="67"/>
      <c r="X15" s="68"/>
      <c r="Y15" s="68"/>
      <c r="Z15" s="68"/>
      <c r="AA15" s="68"/>
      <c r="AB15" s="68"/>
      <c r="AC15" s="69"/>
      <c r="AD15" s="67"/>
      <c r="AE15" s="68"/>
      <c r="AF15" s="68"/>
      <c r="AG15" s="68"/>
      <c r="AH15" s="68"/>
      <c r="AI15" s="68"/>
      <c r="AJ15" s="69"/>
      <c r="AK15" s="67"/>
      <c r="AL15" s="68"/>
      <c r="AM15" s="68"/>
      <c r="AN15" s="68"/>
      <c r="AO15" s="68"/>
      <c r="AP15" s="68"/>
      <c r="AQ15" s="69"/>
      <c r="AR15" s="67"/>
      <c r="AS15" s="68"/>
      <c r="AT15" s="68"/>
      <c r="AU15" s="68"/>
      <c r="AV15" s="68"/>
      <c r="AW15" s="68"/>
      <c r="AX15" s="69"/>
      <c r="AY15" s="67"/>
      <c r="AZ15" s="68"/>
      <c r="BA15" s="68"/>
      <c r="BB15" s="246"/>
      <c r="BC15" s="247"/>
      <c r="BD15" s="231"/>
      <c r="BE15" s="232"/>
      <c r="BF15" s="233"/>
      <c r="BG15" s="234"/>
      <c r="BH15" s="234"/>
      <c r="BI15" s="234"/>
      <c r="BJ15" s="235"/>
    </row>
    <row r="16" spans="2:67" ht="20.25" customHeight="1" x14ac:dyDescent="0.55000000000000004">
      <c r="B16" s="200"/>
      <c r="C16" s="203"/>
      <c r="D16" s="204"/>
      <c r="E16" s="70"/>
      <c r="F16" s="71"/>
      <c r="G16" s="70"/>
      <c r="H16" s="71"/>
      <c r="I16" s="207"/>
      <c r="J16" s="208"/>
      <c r="K16" s="212"/>
      <c r="L16" s="213"/>
      <c r="M16" s="213"/>
      <c r="N16" s="214"/>
      <c r="O16" s="215"/>
      <c r="P16" s="216"/>
      <c r="Q16" s="216"/>
      <c r="R16" s="216"/>
      <c r="S16" s="217"/>
      <c r="T16" s="72" t="s">
        <v>33</v>
      </c>
      <c r="U16" s="73"/>
      <c r="V16" s="74"/>
      <c r="W16" s="75" t="str">
        <f>IF(W15="","",VLOOKUP(W15,[3]シフト記号表!$C$6:$L$47,10,FALSE))</f>
        <v/>
      </c>
      <c r="X16" s="76" t="str">
        <f>IF(X15="","",VLOOKUP(X15,[3]シフト記号表!$C$6:$L$47,10,FALSE))</f>
        <v/>
      </c>
      <c r="Y16" s="76" t="str">
        <f>IF(Y15="","",VLOOKUP(Y15,[3]シフト記号表!$C$6:$L$47,10,FALSE))</f>
        <v/>
      </c>
      <c r="Z16" s="76" t="str">
        <f>IF(Z15="","",VLOOKUP(Z15,[3]シフト記号表!$C$6:$L$47,10,FALSE))</f>
        <v/>
      </c>
      <c r="AA16" s="76" t="str">
        <f>IF(AA15="","",VLOOKUP(AA15,[3]シフト記号表!$C$6:$L$47,10,FALSE))</f>
        <v/>
      </c>
      <c r="AB16" s="76" t="str">
        <f>IF(AB15="","",VLOOKUP(AB15,[3]シフト記号表!$C$6:$L$47,10,FALSE))</f>
        <v/>
      </c>
      <c r="AC16" s="77" t="str">
        <f>IF(AC15="","",VLOOKUP(AC15,[3]シフト記号表!$C$6:$L$47,10,FALSE))</f>
        <v/>
      </c>
      <c r="AD16" s="75" t="str">
        <f>IF(AD15="","",VLOOKUP(AD15,[3]シフト記号表!$C$6:$L$47,10,FALSE))</f>
        <v/>
      </c>
      <c r="AE16" s="76" t="str">
        <f>IF(AE15="","",VLOOKUP(AE15,[3]シフト記号表!$C$6:$L$47,10,FALSE))</f>
        <v/>
      </c>
      <c r="AF16" s="76" t="str">
        <f>IF(AF15="","",VLOOKUP(AF15,[3]シフト記号表!$C$6:$L$47,10,FALSE))</f>
        <v/>
      </c>
      <c r="AG16" s="76" t="str">
        <f>IF(AG15="","",VLOOKUP(AG15,[3]シフト記号表!$C$6:$L$47,10,FALSE))</f>
        <v/>
      </c>
      <c r="AH16" s="76" t="str">
        <f>IF(AH15="","",VLOOKUP(AH15,[3]シフト記号表!$C$6:$L$47,10,FALSE))</f>
        <v/>
      </c>
      <c r="AI16" s="76" t="str">
        <f>IF(AI15="","",VLOOKUP(AI15,[3]シフト記号表!$C$6:$L$47,10,FALSE))</f>
        <v/>
      </c>
      <c r="AJ16" s="77" t="str">
        <f>IF(AJ15="","",VLOOKUP(AJ15,[3]シフト記号表!$C$6:$L$47,10,FALSE))</f>
        <v/>
      </c>
      <c r="AK16" s="75" t="str">
        <f>IF(AK15="","",VLOOKUP(AK15,[3]シフト記号表!$C$6:$L$47,10,FALSE))</f>
        <v/>
      </c>
      <c r="AL16" s="76" t="str">
        <f>IF(AL15="","",VLOOKUP(AL15,[3]シフト記号表!$C$6:$L$47,10,FALSE))</f>
        <v/>
      </c>
      <c r="AM16" s="76" t="str">
        <f>IF(AM15="","",VLOOKUP(AM15,[3]シフト記号表!$C$6:$L$47,10,FALSE))</f>
        <v/>
      </c>
      <c r="AN16" s="76" t="str">
        <f>IF(AN15="","",VLOOKUP(AN15,[3]シフト記号表!$C$6:$L$47,10,FALSE))</f>
        <v/>
      </c>
      <c r="AO16" s="76" t="str">
        <f>IF(AO15="","",VLOOKUP(AO15,[3]シフト記号表!$C$6:$L$47,10,FALSE))</f>
        <v/>
      </c>
      <c r="AP16" s="76" t="str">
        <f>IF(AP15="","",VLOOKUP(AP15,[3]シフト記号表!$C$6:$L$47,10,FALSE))</f>
        <v/>
      </c>
      <c r="AQ16" s="77" t="str">
        <f>IF(AQ15="","",VLOOKUP(AQ15,[3]シフト記号表!$C$6:$L$47,10,FALSE))</f>
        <v/>
      </c>
      <c r="AR16" s="75" t="str">
        <f>IF(AR15="","",VLOOKUP(AR15,[3]シフト記号表!$C$6:$L$47,10,FALSE))</f>
        <v/>
      </c>
      <c r="AS16" s="76" t="str">
        <f>IF(AS15="","",VLOOKUP(AS15,[3]シフト記号表!$C$6:$L$47,10,FALSE))</f>
        <v/>
      </c>
      <c r="AT16" s="76" t="str">
        <f>IF(AT15="","",VLOOKUP(AT15,[3]シフト記号表!$C$6:$L$47,10,FALSE))</f>
        <v/>
      </c>
      <c r="AU16" s="76" t="str">
        <f>IF(AU15="","",VLOOKUP(AU15,[3]シフト記号表!$C$6:$L$47,10,FALSE))</f>
        <v/>
      </c>
      <c r="AV16" s="76" t="str">
        <f>IF(AV15="","",VLOOKUP(AV15,[3]シフト記号表!$C$6:$L$47,10,FALSE))</f>
        <v/>
      </c>
      <c r="AW16" s="76" t="str">
        <f>IF(AW15="","",VLOOKUP(AW15,[3]シフト記号表!$C$6:$L$47,10,FALSE))</f>
        <v/>
      </c>
      <c r="AX16" s="77" t="str">
        <f>IF(AX15="","",VLOOKUP(AX15,[3]シフト記号表!$C$6:$L$47,10,FALSE))</f>
        <v/>
      </c>
      <c r="AY16" s="75" t="str">
        <f>IF(AY15="","",VLOOKUP(AY15,[3]シフト記号表!$C$6:$L$47,10,FALSE))</f>
        <v/>
      </c>
      <c r="AZ16" s="76" t="str">
        <f>IF(AZ15="","",VLOOKUP(AZ15,[3]シフト記号表!$C$6:$L$47,10,FALSE))</f>
        <v/>
      </c>
      <c r="BA16" s="76" t="str">
        <f>IF(BA15="","",VLOOKUP(BA15,[3]シフト記号表!$C$6:$L$47,10,FALSE))</f>
        <v/>
      </c>
      <c r="BB16" s="196">
        <f>IF($BE$3="４週",SUM(W16:AX16),IF($BE$3="暦月",SUM(W16:BA16),""))</f>
        <v>0</v>
      </c>
      <c r="BC16" s="197"/>
      <c r="BD16" s="198">
        <f>IF($BE$3="４週",BB16/4,IF($BE$3="暦月",(BB16/($BE$8/7)),""))</f>
        <v>0</v>
      </c>
      <c r="BE16" s="197"/>
      <c r="BF16" s="193"/>
      <c r="BG16" s="194"/>
      <c r="BH16" s="194"/>
      <c r="BI16" s="194"/>
      <c r="BJ16" s="195"/>
    </row>
    <row r="17" spans="2:62" ht="20.25" customHeight="1" x14ac:dyDescent="0.55000000000000004">
      <c r="B17" s="199">
        <f>B15+1</f>
        <v>2</v>
      </c>
      <c r="C17" s="201"/>
      <c r="D17" s="202"/>
      <c r="E17" s="78"/>
      <c r="F17" s="79"/>
      <c r="G17" s="78"/>
      <c r="H17" s="79"/>
      <c r="I17" s="205"/>
      <c r="J17" s="206"/>
      <c r="K17" s="209"/>
      <c r="L17" s="210"/>
      <c r="M17" s="210"/>
      <c r="N17" s="211"/>
      <c r="O17" s="215"/>
      <c r="P17" s="216"/>
      <c r="Q17" s="216"/>
      <c r="R17" s="216"/>
      <c r="S17" s="217"/>
      <c r="T17" s="80" t="s">
        <v>32</v>
      </c>
      <c r="U17" s="81"/>
      <c r="V17" s="82"/>
      <c r="W17" s="83"/>
      <c r="X17" s="84"/>
      <c r="Y17" s="84"/>
      <c r="Z17" s="84"/>
      <c r="AA17" s="84"/>
      <c r="AB17" s="84"/>
      <c r="AC17" s="85"/>
      <c r="AD17" s="83"/>
      <c r="AE17" s="84"/>
      <c r="AF17" s="84"/>
      <c r="AG17" s="84"/>
      <c r="AH17" s="84"/>
      <c r="AI17" s="84"/>
      <c r="AJ17" s="85"/>
      <c r="AK17" s="83"/>
      <c r="AL17" s="84"/>
      <c r="AM17" s="84"/>
      <c r="AN17" s="84"/>
      <c r="AO17" s="84"/>
      <c r="AP17" s="84"/>
      <c r="AQ17" s="85"/>
      <c r="AR17" s="83"/>
      <c r="AS17" s="84"/>
      <c r="AT17" s="84"/>
      <c r="AU17" s="84"/>
      <c r="AV17" s="84"/>
      <c r="AW17" s="84"/>
      <c r="AX17" s="85"/>
      <c r="AY17" s="83"/>
      <c r="AZ17" s="84"/>
      <c r="BA17" s="86"/>
      <c r="BB17" s="218"/>
      <c r="BC17" s="219"/>
      <c r="BD17" s="180"/>
      <c r="BE17" s="181"/>
      <c r="BF17" s="182"/>
      <c r="BG17" s="183"/>
      <c r="BH17" s="183"/>
      <c r="BI17" s="183"/>
      <c r="BJ17" s="184"/>
    </row>
    <row r="18" spans="2:62" ht="20.25" customHeight="1" x14ac:dyDescent="0.55000000000000004">
      <c r="B18" s="200"/>
      <c r="C18" s="203"/>
      <c r="D18" s="204"/>
      <c r="E18" s="70"/>
      <c r="F18" s="71"/>
      <c r="G18" s="70"/>
      <c r="H18" s="71"/>
      <c r="I18" s="207"/>
      <c r="J18" s="208"/>
      <c r="K18" s="212"/>
      <c r="L18" s="213"/>
      <c r="M18" s="213"/>
      <c r="N18" s="214"/>
      <c r="O18" s="215"/>
      <c r="P18" s="216"/>
      <c r="Q18" s="216"/>
      <c r="R18" s="216"/>
      <c r="S18" s="217"/>
      <c r="T18" s="72" t="s">
        <v>33</v>
      </c>
      <c r="U18" s="73"/>
      <c r="V18" s="74"/>
      <c r="W18" s="75" t="str">
        <f>IF(W17="","",VLOOKUP(W17,[3]シフト記号表!$C$6:$L$47,10,FALSE))</f>
        <v/>
      </c>
      <c r="X18" s="76" t="str">
        <f>IF(X17="","",VLOOKUP(X17,[3]シフト記号表!$C$6:$L$47,10,FALSE))</f>
        <v/>
      </c>
      <c r="Y18" s="76" t="str">
        <f>IF(Y17="","",VLOOKUP(Y17,[3]シフト記号表!$C$6:$L$47,10,FALSE))</f>
        <v/>
      </c>
      <c r="Z18" s="76" t="str">
        <f>IF(Z17="","",VLOOKUP(Z17,[3]シフト記号表!$C$6:$L$47,10,FALSE))</f>
        <v/>
      </c>
      <c r="AA18" s="76" t="str">
        <f>IF(AA17="","",VLOOKUP(AA17,[3]シフト記号表!$C$6:$L$47,10,FALSE))</f>
        <v/>
      </c>
      <c r="AB18" s="76" t="str">
        <f>IF(AB17="","",VLOOKUP(AB17,[3]シフト記号表!$C$6:$L$47,10,FALSE))</f>
        <v/>
      </c>
      <c r="AC18" s="77" t="str">
        <f>IF(AC17="","",VLOOKUP(AC17,[3]シフト記号表!$C$6:$L$47,10,FALSE))</f>
        <v/>
      </c>
      <c r="AD18" s="75" t="str">
        <f>IF(AD17="","",VLOOKUP(AD17,[3]シフト記号表!$C$6:$L$47,10,FALSE))</f>
        <v/>
      </c>
      <c r="AE18" s="76" t="str">
        <f>IF(AE17="","",VLOOKUP(AE17,[3]シフト記号表!$C$6:$L$47,10,FALSE))</f>
        <v/>
      </c>
      <c r="AF18" s="76" t="str">
        <f>IF(AF17="","",VLOOKUP(AF17,[3]シフト記号表!$C$6:$L$47,10,FALSE))</f>
        <v/>
      </c>
      <c r="AG18" s="76" t="str">
        <f>IF(AG17="","",VLOOKUP(AG17,[3]シフト記号表!$C$6:$L$47,10,FALSE))</f>
        <v/>
      </c>
      <c r="AH18" s="76" t="str">
        <f>IF(AH17="","",VLOOKUP(AH17,[3]シフト記号表!$C$6:$L$47,10,FALSE))</f>
        <v/>
      </c>
      <c r="AI18" s="76" t="str">
        <f>IF(AI17="","",VLOOKUP(AI17,[3]シフト記号表!$C$6:$L$47,10,FALSE))</f>
        <v/>
      </c>
      <c r="AJ18" s="77" t="str">
        <f>IF(AJ17="","",VLOOKUP(AJ17,[3]シフト記号表!$C$6:$L$47,10,FALSE))</f>
        <v/>
      </c>
      <c r="AK18" s="75" t="str">
        <f>IF(AK17="","",VLOOKUP(AK17,[3]シフト記号表!$C$6:$L$47,10,FALSE))</f>
        <v/>
      </c>
      <c r="AL18" s="76" t="str">
        <f>IF(AL17="","",VLOOKUP(AL17,[3]シフト記号表!$C$6:$L$47,10,FALSE))</f>
        <v/>
      </c>
      <c r="AM18" s="76" t="str">
        <f>IF(AM17="","",VLOOKUP(AM17,[3]シフト記号表!$C$6:$L$47,10,FALSE))</f>
        <v/>
      </c>
      <c r="AN18" s="76" t="str">
        <f>IF(AN17="","",VLOOKUP(AN17,[3]シフト記号表!$C$6:$L$47,10,FALSE))</f>
        <v/>
      </c>
      <c r="AO18" s="76" t="str">
        <f>IF(AO17="","",VLOOKUP(AO17,[3]シフト記号表!$C$6:$L$47,10,FALSE))</f>
        <v/>
      </c>
      <c r="AP18" s="76" t="str">
        <f>IF(AP17="","",VLOOKUP(AP17,[3]シフト記号表!$C$6:$L$47,10,FALSE))</f>
        <v/>
      </c>
      <c r="AQ18" s="77" t="str">
        <f>IF(AQ17="","",VLOOKUP(AQ17,[3]シフト記号表!$C$6:$L$47,10,FALSE))</f>
        <v/>
      </c>
      <c r="AR18" s="75" t="str">
        <f>IF(AR17="","",VLOOKUP(AR17,[3]シフト記号表!$C$6:$L$47,10,FALSE))</f>
        <v/>
      </c>
      <c r="AS18" s="76" t="str">
        <f>IF(AS17="","",VLOOKUP(AS17,[3]シフト記号表!$C$6:$L$47,10,FALSE))</f>
        <v/>
      </c>
      <c r="AT18" s="76" t="str">
        <f>IF(AT17="","",VLOOKUP(AT17,[3]シフト記号表!$C$6:$L$47,10,FALSE))</f>
        <v/>
      </c>
      <c r="AU18" s="76" t="str">
        <f>IF(AU17="","",VLOOKUP(AU17,[3]シフト記号表!$C$6:$L$47,10,FALSE))</f>
        <v/>
      </c>
      <c r="AV18" s="76" t="str">
        <f>IF(AV17="","",VLOOKUP(AV17,[3]シフト記号表!$C$6:$L$47,10,FALSE))</f>
        <v/>
      </c>
      <c r="AW18" s="76" t="str">
        <f>IF(AW17="","",VLOOKUP(AW17,[3]シフト記号表!$C$6:$L$47,10,FALSE))</f>
        <v/>
      </c>
      <c r="AX18" s="77" t="str">
        <f>IF(AX17="","",VLOOKUP(AX17,[3]シフト記号表!$C$6:$L$47,10,FALSE))</f>
        <v/>
      </c>
      <c r="AY18" s="75" t="str">
        <f>IF(AY17="","",VLOOKUP(AY17,[3]シフト記号表!$C$6:$L$47,10,FALSE))</f>
        <v/>
      </c>
      <c r="AZ18" s="76" t="str">
        <f>IF(AZ17="","",VLOOKUP(AZ17,[3]シフト記号表!$C$6:$L$47,10,FALSE))</f>
        <v/>
      </c>
      <c r="BA18" s="76" t="str">
        <f>IF(BA17="","",VLOOKUP(BA17,[3]シフト記号表!$C$6:$L$47,10,FALSE))</f>
        <v/>
      </c>
      <c r="BB18" s="196">
        <f>IF($BE$3="４週",SUM(W18:AX18),IF($BE$3="暦月",SUM(W18:BA18),""))</f>
        <v>0</v>
      </c>
      <c r="BC18" s="197"/>
      <c r="BD18" s="198">
        <f>IF($BE$3="４週",BB18/4,IF($BE$3="暦月",(BB18/($BE$8/7)),""))</f>
        <v>0</v>
      </c>
      <c r="BE18" s="197"/>
      <c r="BF18" s="193"/>
      <c r="BG18" s="194"/>
      <c r="BH18" s="194"/>
      <c r="BI18" s="194"/>
      <c r="BJ18" s="195"/>
    </row>
    <row r="19" spans="2:62" ht="20.25" customHeight="1" x14ac:dyDescent="0.55000000000000004">
      <c r="B19" s="199">
        <f>B17+1</f>
        <v>3</v>
      </c>
      <c r="C19" s="201"/>
      <c r="D19" s="202"/>
      <c r="E19" s="70"/>
      <c r="F19" s="71"/>
      <c r="G19" s="70"/>
      <c r="H19" s="71"/>
      <c r="I19" s="205"/>
      <c r="J19" s="206"/>
      <c r="K19" s="209"/>
      <c r="L19" s="210"/>
      <c r="M19" s="210"/>
      <c r="N19" s="211"/>
      <c r="O19" s="215"/>
      <c r="P19" s="216"/>
      <c r="Q19" s="216"/>
      <c r="R19" s="216"/>
      <c r="S19" s="217"/>
      <c r="T19" s="80" t="s">
        <v>32</v>
      </c>
      <c r="U19" s="81"/>
      <c r="V19" s="82"/>
      <c r="W19" s="83"/>
      <c r="X19" s="84"/>
      <c r="Y19" s="84"/>
      <c r="Z19" s="84"/>
      <c r="AA19" s="84"/>
      <c r="AB19" s="84"/>
      <c r="AC19" s="85"/>
      <c r="AD19" s="83"/>
      <c r="AE19" s="84"/>
      <c r="AF19" s="84"/>
      <c r="AG19" s="84"/>
      <c r="AH19" s="84"/>
      <c r="AI19" s="84"/>
      <c r="AJ19" s="85"/>
      <c r="AK19" s="83"/>
      <c r="AL19" s="84"/>
      <c r="AM19" s="84"/>
      <c r="AN19" s="84"/>
      <c r="AO19" s="84"/>
      <c r="AP19" s="84"/>
      <c r="AQ19" s="85"/>
      <c r="AR19" s="83"/>
      <c r="AS19" s="84"/>
      <c r="AT19" s="84"/>
      <c r="AU19" s="84"/>
      <c r="AV19" s="84"/>
      <c r="AW19" s="84"/>
      <c r="AX19" s="85"/>
      <c r="AY19" s="83"/>
      <c r="AZ19" s="84"/>
      <c r="BA19" s="86"/>
      <c r="BB19" s="218"/>
      <c r="BC19" s="219"/>
      <c r="BD19" s="180"/>
      <c r="BE19" s="181"/>
      <c r="BF19" s="182"/>
      <c r="BG19" s="183"/>
      <c r="BH19" s="183"/>
      <c r="BI19" s="183"/>
      <c r="BJ19" s="184"/>
    </row>
    <row r="20" spans="2:62" ht="20.25" customHeight="1" x14ac:dyDescent="0.55000000000000004">
      <c r="B20" s="200"/>
      <c r="C20" s="203"/>
      <c r="D20" s="204"/>
      <c r="E20" s="70"/>
      <c r="F20" s="71"/>
      <c r="G20" s="70"/>
      <c r="H20" s="71"/>
      <c r="I20" s="207"/>
      <c r="J20" s="208"/>
      <c r="K20" s="212"/>
      <c r="L20" s="213"/>
      <c r="M20" s="213"/>
      <c r="N20" s="214"/>
      <c r="O20" s="215"/>
      <c r="P20" s="216"/>
      <c r="Q20" s="216"/>
      <c r="R20" s="216"/>
      <c r="S20" s="217"/>
      <c r="T20" s="72" t="s">
        <v>33</v>
      </c>
      <c r="U20" s="73"/>
      <c r="V20" s="74"/>
      <c r="W20" s="75" t="str">
        <f>IF(W19="","",VLOOKUP(W19,[3]シフト記号表!$C$6:$L$47,10,FALSE))</f>
        <v/>
      </c>
      <c r="X20" s="76" t="str">
        <f>IF(X19="","",VLOOKUP(X19,[3]シフト記号表!$C$6:$L$47,10,FALSE))</f>
        <v/>
      </c>
      <c r="Y20" s="76" t="str">
        <f>IF(Y19="","",VLOOKUP(Y19,[3]シフト記号表!$C$6:$L$47,10,FALSE))</f>
        <v/>
      </c>
      <c r="Z20" s="76" t="str">
        <f>IF(Z19="","",VLOOKUP(Z19,[3]シフト記号表!$C$6:$L$47,10,FALSE))</f>
        <v/>
      </c>
      <c r="AA20" s="76" t="str">
        <f>IF(AA19="","",VLOOKUP(AA19,[3]シフト記号表!$C$6:$L$47,10,FALSE))</f>
        <v/>
      </c>
      <c r="AB20" s="76" t="str">
        <f>IF(AB19="","",VLOOKUP(AB19,[3]シフト記号表!$C$6:$L$47,10,FALSE))</f>
        <v/>
      </c>
      <c r="AC20" s="77" t="str">
        <f>IF(AC19="","",VLOOKUP(AC19,[3]シフト記号表!$C$6:$L$47,10,FALSE))</f>
        <v/>
      </c>
      <c r="AD20" s="75" t="str">
        <f>IF(AD19="","",VLOOKUP(AD19,[3]シフト記号表!$C$6:$L$47,10,FALSE))</f>
        <v/>
      </c>
      <c r="AE20" s="76" t="str">
        <f>IF(AE19="","",VLOOKUP(AE19,[3]シフト記号表!$C$6:$L$47,10,FALSE))</f>
        <v/>
      </c>
      <c r="AF20" s="76" t="str">
        <f>IF(AF19="","",VLOOKUP(AF19,[3]シフト記号表!$C$6:$L$47,10,FALSE))</f>
        <v/>
      </c>
      <c r="AG20" s="76" t="str">
        <f>IF(AG19="","",VLOOKUP(AG19,[3]シフト記号表!$C$6:$L$47,10,FALSE))</f>
        <v/>
      </c>
      <c r="AH20" s="76" t="str">
        <f>IF(AH19="","",VLOOKUP(AH19,[3]シフト記号表!$C$6:$L$47,10,FALSE))</f>
        <v/>
      </c>
      <c r="AI20" s="76" t="str">
        <f>IF(AI19="","",VLOOKUP(AI19,[3]シフト記号表!$C$6:$L$47,10,FALSE))</f>
        <v/>
      </c>
      <c r="AJ20" s="77" t="str">
        <f>IF(AJ19="","",VLOOKUP(AJ19,[3]シフト記号表!$C$6:$L$47,10,FALSE))</f>
        <v/>
      </c>
      <c r="AK20" s="75" t="str">
        <f>IF(AK19="","",VLOOKUP(AK19,[3]シフト記号表!$C$6:$L$47,10,FALSE))</f>
        <v/>
      </c>
      <c r="AL20" s="76" t="str">
        <f>IF(AL19="","",VLOOKUP(AL19,[3]シフト記号表!$C$6:$L$47,10,FALSE))</f>
        <v/>
      </c>
      <c r="AM20" s="76" t="str">
        <f>IF(AM19="","",VLOOKUP(AM19,[3]シフト記号表!$C$6:$L$47,10,FALSE))</f>
        <v/>
      </c>
      <c r="AN20" s="76" t="str">
        <f>IF(AN19="","",VLOOKUP(AN19,[3]シフト記号表!$C$6:$L$47,10,FALSE))</f>
        <v/>
      </c>
      <c r="AO20" s="76" t="str">
        <f>IF(AO19="","",VLOOKUP(AO19,[3]シフト記号表!$C$6:$L$47,10,FALSE))</f>
        <v/>
      </c>
      <c r="AP20" s="76" t="str">
        <f>IF(AP19="","",VLOOKUP(AP19,[3]シフト記号表!$C$6:$L$47,10,FALSE))</f>
        <v/>
      </c>
      <c r="AQ20" s="77" t="str">
        <f>IF(AQ19="","",VLOOKUP(AQ19,[3]シフト記号表!$C$6:$L$47,10,FALSE))</f>
        <v/>
      </c>
      <c r="AR20" s="75" t="str">
        <f>IF(AR19="","",VLOOKUP(AR19,[3]シフト記号表!$C$6:$L$47,10,FALSE))</f>
        <v/>
      </c>
      <c r="AS20" s="76" t="str">
        <f>IF(AS19="","",VLOOKUP(AS19,[3]シフト記号表!$C$6:$L$47,10,FALSE))</f>
        <v/>
      </c>
      <c r="AT20" s="76" t="str">
        <f>IF(AT19="","",VLOOKUP(AT19,[3]シフト記号表!$C$6:$L$47,10,FALSE))</f>
        <v/>
      </c>
      <c r="AU20" s="76" t="str">
        <f>IF(AU19="","",VLOOKUP(AU19,[3]シフト記号表!$C$6:$L$47,10,FALSE))</f>
        <v/>
      </c>
      <c r="AV20" s="76" t="str">
        <f>IF(AV19="","",VLOOKUP(AV19,[3]シフト記号表!$C$6:$L$47,10,FALSE))</f>
        <v/>
      </c>
      <c r="AW20" s="76" t="str">
        <f>IF(AW19="","",VLOOKUP(AW19,[3]シフト記号表!$C$6:$L$47,10,FALSE))</f>
        <v/>
      </c>
      <c r="AX20" s="77" t="str">
        <f>IF(AX19="","",VLOOKUP(AX19,[3]シフト記号表!$C$6:$L$47,10,FALSE))</f>
        <v/>
      </c>
      <c r="AY20" s="75" t="str">
        <f>IF(AY19="","",VLOOKUP(AY19,[3]シフト記号表!$C$6:$L$47,10,FALSE))</f>
        <v/>
      </c>
      <c r="AZ20" s="76" t="str">
        <f>IF(AZ19="","",VLOOKUP(AZ19,[3]シフト記号表!$C$6:$L$47,10,FALSE))</f>
        <v/>
      </c>
      <c r="BA20" s="76" t="str">
        <f>IF(BA19="","",VLOOKUP(BA19,[3]シフト記号表!$C$6:$L$47,10,FALSE))</f>
        <v/>
      </c>
      <c r="BB20" s="196">
        <f>IF($BE$3="４週",SUM(W20:AX20),IF($BE$3="暦月",SUM(W20:BA20),""))</f>
        <v>0</v>
      </c>
      <c r="BC20" s="197"/>
      <c r="BD20" s="198">
        <f>IF($BE$3="４週",BB20/4,IF($BE$3="暦月",(BB20/($BE$8/7)),""))</f>
        <v>0</v>
      </c>
      <c r="BE20" s="197"/>
      <c r="BF20" s="193"/>
      <c r="BG20" s="194"/>
      <c r="BH20" s="194"/>
      <c r="BI20" s="194"/>
      <c r="BJ20" s="195"/>
    </row>
    <row r="21" spans="2:62" ht="20.25" customHeight="1" x14ac:dyDescent="0.55000000000000004">
      <c r="B21" s="199">
        <f>B19+1</f>
        <v>4</v>
      </c>
      <c r="C21" s="201"/>
      <c r="D21" s="202"/>
      <c r="E21" s="70"/>
      <c r="F21" s="71"/>
      <c r="G21" s="70"/>
      <c r="H21" s="71"/>
      <c r="I21" s="205"/>
      <c r="J21" s="206"/>
      <c r="K21" s="209"/>
      <c r="L21" s="210"/>
      <c r="M21" s="210"/>
      <c r="N21" s="211"/>
      <c r="O21" s="215"/>
      <c r="P21" s="216"/>
      <c r="Q21" s="216"/>
      <c r="R21" s="216"/>
      <c r="S21" s="217"/>
      <c r="T21" s="80" t="s">
        <v>32</v>
      </c>
      <c r="U21" s="81"/>
      <c r="V21" s="82"/>
      <c r="W21" s="83"/>
      <c r="X21" s="84"/>
      <c r="Y21" s="84"/>
      <c r="Z21" s="84"/>
      <c r="AA21" s="84"/>
      <c r="AB21" s="84"/>
      <c r="AC21" s="85"/>
      <c r="AD21" s="83"/>
      <c r="AE21" s="84"/>
      <c r="AF21" s="84"/>
      <c r="AG21" s="84"/>
      <c r="AH21" s="84"/>
      <c r="AI21" s="84"/>
      <c r="AJ21" s="85"/>
      <c r="AK21" s="83"/>
      <c r="AL21" s="84"/>
      <c r="AM21" s="84"/>
      <c r="AN21" s="84"/>
      <c r="AO21" s="84"/>
      <c r="AP21" s="84"/>
      <c r="AQ21" s="85"/>
      <c r="AR21" s="83"/>
      <c r="AS21" s="84"/>
      <c r="AT21" s="84"/>
      <c r="AU21" s="84"/>
      <c r="AV21" s="84"/>
      <c r="AW21" s="84"/>
      <c r="AX21" s="85"/>
      <c r="AY21" s="83"/>
      <c r="AZ21" s="84"/>
      <c r="BA21" s="86"/>
      <c r="BB21" s="218"/>
      <c r="BC21" s="219"/>
      <c r="BD21" s="180"/>
      <c r="BE21" s="181"/>
      <c r="BF21" s="182"/>
      <c r="BG21" s="183"/>
      <c r="BH21" s="183"/>
      <c r="BI21" s="183"/>
      <c r="BJ21" s="184"/>
    </row>
    <row r="22" spans="2:62" ht="20.25" customHeight="1" x14ac:dyDescent="0.55000000000000004">
      <c r="B22" s="200"/>
      <c r="C22" s="203"/>
      <c r="D22" s="204"/>
      <c r="E22" s="70"/>
      <c r="F22" s="71"/>
      <c r="G22" s="70"/>
      <c r="H22" s="71"/>
      <c r="I22" s="207"/>
      <c r="J22" s="208"/>
      <c r="K22" s="212"/>
      <c r="L22" s="213"/>
      <c r="M22" s="213"/>
      <c r="N22" s="214"/>
      <c r="O22" s="215"/>
      <c r="P22" s="216"/>
      <c r="Q22" s="216"/>
      <c r="R22" s="216"/>
      <c r="S22" s="217"/>
      <c r="T22" s="72" t="s">
        <v>33</v>
      </c>
      <c r="U22" s="73"/>
      <c r="V22" s="74"/>
      <c r="W22" s="75" t="str">
        <f>IF(W21="","",VLOOKUP(W21,[3]シフト記号表!$C$6:$L$47,10,FALSE))</f>
        <v/>
      </c>
      <c r="X22" s="76" t="str">
        <f>IF(X21="","",VLOOKUP(X21,[3]シフト記号表!$C$6:$L$47,10,FALSE))</f>
        <v/>
      </c>
      <c r="Y22" s="76" t="str">
        <f>IF(Y21="","",VLOOKUP(Y21,[3]シフト記号表!$C$6:$L$47,10,FALSE))</f>
        <v/>
      </c>
      <c r="Z22" s="76" t="str">
        <f>IF(Z21="","",VLOOKUP(Z21,[3]シフト記号表!$C$6:$L$47,10,FALSE))</f>
        <v/>
      </c>
      <c r="AA22" s="76" t="str">
        <f>IF(AA21="","",VLOOKUP(AA21,[3]シフト記号表!$C$6:$L$47,10,FALSE))</f>
        <v/>
      </c>
      <c r="AB22" s="76" t="str">
        <f>IF(AB21="","",VLOOKUP(AB21,[3]シフト記号表!$C$6:$L$47,10,FALSE))</f>
        <v/>
      </c>
      <c r="AC22" s="77" t="str">
        <f>IF(AC21="","",VLOOKUP(AC21,[3]シフト記号表!$C$6:$L$47,10,FALSE))</f>
        <v/>
      </c>
      <c r="AD22" s="75" t="str">
        <f>IF(AD21="","",VLOOKUP(AD21,[3]シフト記号表!$C$6:$L$47,10,FALSE))</f>
        <v/>
      </c>
      <c r="AE22" s="76" t="str">
        <f>IF(AE21="","",VLOOKUP(AE21,[3]シフト記号表!$C$6:$L$47,10,FALSE))</f>
        <v/>
      </c>
      <c r="AF22" s="76" t="str">
        <f>IF(AF21="","",VLOOKUP(AF21,[3]シフト記号表!$C$6:$L$47,10,FALSE))</f>
        <v/>
      </c>
      <c r="AG22" s="76" t="str">
        <f>IF(AG21="","",VLOOKUP(AG21,[3]シフト記号表!$C$6:$L$47,10,FALSE))</f>
        <v/>
      </c>
      <c r="AH22" s="76" t="str">
        <f>IF(AH21="","",VLOOKUP(AH21,[3]シフト記号表!$C$6:$L$47,10,FALSE))</f>
        <v/>
      </c>
      <c r="AI22" s="76" t="str">
        <f>IF(AI21="","",VLOOKUP(AI21,[3]シフト記号表!$C$6:$L$47,10,FALSE))</f>
        <v/>
      </c>
      <c r="AJ22" s="77" t="str">
        <f>IF(AJ21="","",VLOOKUP(AJ21,[3]シフト記号表!$C$6:$L$47,10,FALSE))</f>
        <v/>
      </c>
      <c r="AK22" s="75" t="str">
        <f>IF(AK21="","",VLOOKUP(AK21,[3]シフト記号表!$C$6:$L$47,10,FALSE))</f>
        <v/>
      </c>
      <c r="AL22" s="76" t="str">
        <f>IF(AL21="","",VLOOKUP(AL21,[3]シフト記号表!$C$6:$L$47,10,FALSE))</f>
        <v/>
      </c>
      <c r="AM22" s="76" t="str">
        <f>IF(AM21="","",VLOOKUP(AM21,[3]シフト記号表!$C$6:$L$47,10,FALSE))</f>
        <v/>
      </c>
      <c r="AN22" s="76" t="str">
        <f>IF(AN21="","",VLOOKUP(AN21,[3]シフト記号表!$C$6:$L$47,10,FALSE))</f>
        <v/>
      </c>
      <c r="AO22" s="76" t="str">
        <f>IF(AO21="","",VLOOKUP(AO21,[3]シフト記号表!$C$6:$L$47,10,FALSE))</f>
        <v/>
      </c>
      <c r="AP22" s="76" t="str">
        <f>IF(AP21="","",VLOOKUP(AP21,[3]シフト記号表!$C$6:$L$47,10,FALSE))</f>
        <v/>
      </c>
      <c r="AQ22" s="77" t="str">
        <f>IF(AQ21="","",VLOOKUP(AQ21,[3]シフト記号表!$C$6:$L$47,10,FALSE))</f>
        <v/>
      </c>
      <c r="AR22" s="75" t="str">
        <f>IF(AR21="","",VLOOKUP(AR21,[3]シフト記号表!$C$6:$L$47,10,FALSE))</f>
        <v/>
      </c>
      <c r="AS22" s="76" t="str">
        <f>IF(AS21="","",VLOOKUP(AS21,[3]シフト記号表!$C$6:$L$47,10,FALSE))</f>
        <v/>
      </c>
      <c r="AT22" s="76" t="str">
        <f>IF(AT21="","",VLOOKUP(AT21,[3]シフト記号表!$C$6:$L$47,10,FALSE))</f>
        <v/>
      </c>
      <c r="AU22" s="76" t="str">
        <f>IF(AU21="","",VLOOKUP(AU21,[3]シフト記号表!$C$6:$L$47,10,FALSE))</f>
        <v/>
      </c>
      <c r="AV22" s="76" t="str">
        <f>IF(AV21="","",VLOOKUP(AV21,[3]シフト記号表!$C$6:$L$47,10,FALSE))</f>
        <v/>
      </c>
      <c r="AW22" s="76" t="str">
        <f>IF(AW21="","",VLOOKUP(AW21,[3]シフト記号表!$C$6:$L$47,10,FALSE))</f>
        <v/>
      </c>
      <c r="AX22" s="77" t="str">
        <f>IF(AX21="","",VLOOKUP(AX21,[3]シフト記号表!$C$6:$L$47,10,FALSE))</f>
        <v/>
      </c>
      <c r="AY22" s="75" t="str">
        <f>IF(AY21="","",VLOOKUP(AY21,[3]シフト記号表!$C$6:$L$47,10,FALSE))</f>
        <v/>
      </c>
      <c r="AZ22" s="76" t="str">
        <f>IF(AZ21="","",VLOOKUP(AZ21,[3]シフト記号表!$C$6:$L$47,10,FALSE))</f>
        <v/>
      </c>
      <c r="BA22" s="76" t="str">
        <f>IF(BA21="","",VLOOKUP(BA21,[3]シフト記号表!$C$6:$L$47,10,FALSE))</f>
        <v/>
      </c>
      <c r="BB22" s="196">
        <f>IF($BE$3="４週",SUM(W22:AX22),IF($BE$3="暦月",SUM(W22:BA22),""))</f>
        <v>0</v>
      </c>
      <c r="BC22" s="197"/>
      <c r="BD22" s="198">
        <f>IF($BE$3="４週",BB22/4,IF($BE$3="暦月",(BB22/($BE$8/7)),""))</f>
        <v>0</v>
      </c>
      <c r="BE22" s="197"/>
      <c r="BF22" s="193"/>
      <c r="BG22" s="194"/>
      <c r="BH22" s="194"/>
      <c r="BI22" s="194"/>
      <c r="BJ22" s="195"/>
    </row>
    <row r="23" spans="2:62" ht="20.25" customHeight="1" x14ac:dyDescent="0.55000000000000004">
      <c r="B23" s="199">
        <f>B21+1</f>
        <v>5</v>
      </c>
      <c r="C23" s="201"/>
      <c r="D23" s="202"/>
      <c r="E23" s="70"/>
      <c r="F23" s="71"/>
      <c r="G23" s="70"/>
      <c r="H23" s="71"/>
      <c r="I23" s="205"/>
      <c r="J23" s="206"/>
      <c r="K23" s="209"/>
      <c r="L23" s="210"/>
      <c r="M23" s="210"/>
      <c r="N23" s="211"/>
      <c r="O23" s="215"/>
      <c r="P23" s="216"/>
      <c r="Q23" s="216"/>
      <c r="R23" s="216"/>
      <c r="S23" s="217"/>
      <c r="T23" s="80" t="s">
        <v>32</v>
      </c>
      <c r="U23" s="81"/>
      <c r="V23" s="82"/>
      <c r="W23" s="83"/>
      <c r="X23" s="84"/>
      <c r="Y23" s="84"/>
      <c r="Z23" s="84"/>
      <c r="AA23" s="84"/>
      <c r="AB23" s="84"/>
      <c r="AC23" s="85"/>
      <c r="AD23" s="83"/>
      <c r="AE23" s="84"/>
      <c r="AF23" s="84"/>
      <c r="AG23" s="84"/>
      <c r="AH23" s="84"/>
      <c r="AI23" s="84"/>
      <c r="AJ23" s="85"/>
      <c r="AK23" s="83"/>
      <c r="AL23" s="84"/>
      <c r="AM23" s="84"/>
      <c r="AN23" s="84"/>
      <c r="AO23" s="84"/>
      <c r="AP23" s="84"/>
      <c r="AQ23" s="85"/>
      <c r="AR23" s="83"/>
      <c r="AS23" s="84"/>
      <c r="AT23" s="84"/>
      <c r="AU23" s="84"/>
      <c r="AV23" s="84"/>
      <c r="AW23" s="84"/>
      <c r="AX23" s="85"/>
      <c r="AY23" s="83"/>
      <c r="AZ23" s="84"/>
      <c r="BA23" s="86"/>
      <c r="BB23" s="218"/>
      <c r="BC23" s="219"/>
      <c r="BD23" s="180"/>
      <c r="BE23" s="181"/>
      <c r="BF23" s="182"/>
      <c r="BG23" s="183"/>
      <c r="BH23" s="183"/>
      <c r="BI23" s="183"/>
      <c r="BJ23" s="184"/>
    </row>
    <row r="24" spans="2:62" ht="20.25" customHeight="1" x14ac:dyDescent="0.55000000000000004">
      <c r="B24" s="200"/>
      <c r="C24" s="203"/>
      <c r="D24" s="204"/>
      <c r="E24" s="70"/>
      <c r="F24" s="71"/>
      <c r="G24" s="70"/>
      <c r="H24" s="71"/>
      <c r="I24" s="207"/>
      <c r="J24" s="208"/>
      <c r="K24" s="212"/>
      <c r="L24" s="213"/>
      <c r="M24" s="213"/>
      <c r="N24" s="214"/>
      <c r="O24" s="215"/>
      <c r="P24" s="216"/>
      <c r="Q24" s="216"/>
      <c r="R24" s="216"/>
      <c r="S24" s="217"/>
      <c r="T24" s="87" t="s">
        <v>33</v>
      </c>
      <c r="U24" s="88"/>
      <c r="V24" s="89"/>
      <c r="W24" s="75" t="str">
        <f>IF(W23="","",VLOOKUP(W23,[3]シフト記号表!$C$6:$L$47,10,FALSE))</f>
        <v/>
      </c>
      <c r="X24" s="76" t="str">
        <f>IF(X23="","",VLOOKUP(X23,[3]シフト記号表!$C$6:$L$47,10,FALSE))</f>
        <v/>
      </c>
      <c r="Y24" s="76" t="str">
        <f>IF(Y23="","",VLOOKUP(Y23,[3]シフト記号表!$C$6:$L$47,10,FALSE))</f>
        <v/>
      </c>
      <c r="Z24" s="76" t="str">
        <f>IF(Z23="","",VLOOKUP(Z23,[3]シフト記号表!$C$6:$L$47,10,FALSE))</f>
        <v/>
      </c>
      <c r="AA24" s="76" t="str">
        <f>IF(AA23="","",VLOOKUP(AA23,[3]シフト記号表!$C$6:$L$47,10,FALSE))</f>
        <v/>
      </c>
      <c r="AB24" s="76" t="str">
        <f>IF(AB23="","",VLOOKUP(AB23,[3]シフト記号表!$C$6:$L$47,10,FALSE))</f>
        <v/>
      </c>
      <c r="AC24" s="77" t="str">
        <f>IF(AC23="","",VLOOKUP(AC23,[3]シフト記号表!$C$6:$L$47,10,FALSE))</f>
        <v/>
      </c>
      <c r="AD24" s="75" t="str">
        <f>IF(AD23="","",VLOOKUP(AD23,[3]シフト記号表!$C$6:$L$47,10,FALSE))</f>
        <v/>
      </c>
      <c r="AE24" s="76" t="str">
        <f>IF(AE23="","",VLOOKUP(AE23,[3]シフト記号表!$C$6:$L$47,10,FALSE))</f>
        <v/>
      </c>
      <c r="AF24" s="76" t="str">
        <f>IF(AF23="","",VLOOKUP(AF23,[3]シフト記号表!$C$6:$L$47,10,FALSE))</f>
        <v/>
      </c>
      <c r="AG24" s="76" t="str">
        <f>IF(AG23="","",VLOOKUP(AG23,[3]シフト記号表!$C$6:$L$47,10,FALSE))</f>
        <v/>
      </c>
      <c r="AH24" s="76" t="str">
        <f>IF(AH23="","",VLOOKUP(AH23,[3]シフト記号表!$C$6:$L$47,10,FALSE))</f>
        <v/>
      </c>
      <c r="AI24" s="76" t="str">
        <f>IF(AI23="","",VLOOKUP(AI23,[3]シフト記号表!$C$6:$L$47,10,FALSE))</f>
        <v/>
      </c>
      <c r="AJ24" s="77" t="str">
        <f>IF(AJ23="","",VLOOKUP(AJ23,[3]シフト記号表!$C$6:$L$47,10,FALSE))</f>
        <v/>
      </c>
      <c r="AK24" s="75" t="str">
        <f>IF(AK23="","",VLOOKUP(AK23,[3]シフト記号表!$C$6:$L$47,10,FALSE))</f>
        <v/>
      </c>
      <c r="AL24" s="76" t="str">
        <f>IF(AL23="","",VLOOKUP(AL23,[3]シフト記号表!$C$6:$L$47,10,FALSE))</f>
        <v/>
      </c>
      <c r="AM24" s="76" t="str">
        <f>IF(AM23="","",VLOOKUP(AM23,[3]シフト記号表!$C$6:$L$47,10,FALSE))</f>
        <v/>
      </c>
      <c r="AN24" s="76" t="str">
        <f>IF(AN23="","",VLOOKUP(AN23,[3]シフト記号表!$C$6:$L$47,10,FALSE))</f>
        <v/>
      </c>
      <c r="AO24" s="76" t="str">
        <f>IF(AO23="","",VLOOKUP(AO23,[3]シフト記号表!$C$6:$L$47,10,FALSE))</f>
        <v/>
      </c>
      <c r="AP24" s="76" t="str">
        <f>IF(AP23="","",VLOOKUP(AP23,[3]シフト記号表!$C$6:$L$47,10,FALSE))</f>
        <v/>
      </c>
      <c r="AQ24" s="77" t="str">
        <f>IF(AQ23="","",VLOOKUP(AQ23,[3]シフト記号表!$C$6:$L$47,10,FALSE))</f>
        <v/>
      </c>
      <c r="AR24" s="75" t="str">
        <f>IF(AR23="","",VLOOKUP(AR23,[3]シフト記号表!$C$6:$L$47,10,FALSE))</f>
        <v/>
      </c>
      <c r="AS24" s="76" t="str">
        <f>IF(AS23="","",VLOOKUP(AS23,[3]シフト記号表!$C$6:$L$47,10,FALSE))</f>
        <v/>
      </c>
      <c r="AT24" s="76" t="str">
        <f>IF(AT23="","",VLOOKUP(AT23,[3]シフト記号表!$C$6:$L$47,10,FALSE))</f>
        <v/>
      </c>
      <c r="AU24" s="76" t="str">
        <f>IF(AU23="","",VLOOKUP(AU23,[3]シフト記号表!$C$6:$L$47,10,FALSE))</f>
        <v/>
      </c>
      <c r="AV24" s="76" t="str">
        <f>IF(AV23="","",VLOOKUP(AV23,[3]シフト記号表!$C$6:$L$47,10,FALSE))</f>
        <v/>
      </c>
      <c r="AW24" s="76" t="str">
        <f>IF(AW23="","",VLOOKUP(AW23,[3]シフト記号表!$C$6:$L$47,10,FALSE))</f>
        <v/>
      </c>
      <c r="AX24" s="77" t="str">
        <f>IF(AX23="","",VLOOKUP(AX23,[3]シフト記号表!$C$6:$L$47,10,FALSE))</f>
        <v/>
      </c>
      <c r="AY24" s="75" t="str">
        <f>IF(AY23="","",VLOOKUP(AY23,[3]シフト記号表!$C$6:$L$47,10,FALSE))</f>
        <v/>
      </c>
      <c r="AZ24" s="76" t="str">
        <f>IF(AZ23="","",VLOOKUP(AZ23,[3]シフト記号表!$C$6:$L$47,10,FALSE))</f>
        <v/>
      </c>
      <c r="BA24" s="76" t="str">
        <f>IF(BA23="","",VLOOKUP(BA23,[3]シフト記号表!$C$6:$L$47,10,FALSE))</f>
        <v/>
      </c>
      <c r="BB24" s="196">
        <f>IF($BE$3="４週",SUM(W24:AX24),IF($BE$3="暦月",SUM(W24:BA24),""))</f>
        <v>0</v>
      </c>
      <c r="BC24" s="197"/>
      <c r="BD24" s="198">
        <f>IF($BE$3="４週",BB24/4,IF($BE$3="暦月",(BB24/($BE$8/7)),""))</f>
        <v>0</v>
      </c>
      <c r="BE24" s="197"/>
      <c r="BF24" s="193"/>
      <c r="BG24" s="194"/>
      <c r="BH24" s="194"/>
      <c r="BI24" s="194"/>
      <c r="BJ24" s="195"/>
    </row>
    <row r="25" spans="2:62" ht="20.25" customHeight="1" x14ac:dyDescent="0.55000000000000004">
      <c r="B25" s="199">
        <f>B23+1</f>
        <v>6</v>
      </c>
      <c r="C25" s="201"/>
      <c r="D25" s="202"/>
      <c r="E25" s="70"/>
      <c r="F25" s="71"/>
      <c r="G25" s="70"/>
      <c r="H25" s="71"/>
      <c r="I25" s="205"/>
      <c r="J25" s="206"/>
      <c r="K25" s="209"/>
      <c r="L25" s="210"/>
      <c r="M25" s="210"/>
      <c r="N25" s="211"/>
      <c r="O25" s="215"/>
      <c r="P25" s="216"/>
      <c r="Q25" s="216"/>
      <c r="R25" s="216"/>
      <c r="S25" s="217"/>
      <c r="T25" s="90" t="s">
        <v>32</v>
      </c>
      <c r="U25" s="91"/>
      <c r="V25" s="92"/>
      <c r="W25" s="83"/>
      <c r="X25" s="84"/>
      <c r="Y25" s="84"/>
      <c r="Z25" s="84"/>
      <c r="AA25" s="84"/>
      <c r="AB25" s="84"/>
      <c r="AC25" s="85"/>
      <c r="AD25" s="83"/>
      <c r="AE25" s="84"/>
      <c r="AF25" s="84"/>
      <c r="AG25" s="84"/>
      <c r="AH25" s="84"/>
      <c r="AI25" s="84"/>
      <c r="AJ25" s="85"/>
      <c r="AK25" s="83"/>
      <c r="AL25" s="84"/>
      <c r="AM25" s="84"/>
      <c r="AN25" s="84"/>
      <c r="AO25" s="84"/>
      <c r="AP25" s="84"/>
      <c r="AQ25" s="85"/>
      <c r="AR25" s="83"/>
      <c r="AS25" s="84"/>
      <c r="AT25" s="84"/>
      <c r="AU25" s="84"/>
      <c r="AV25" s="84"/>
      <c r="AW25" s="84"/>
      <c r="AX25" s="85"/>
      <c r="AY25" s="83"/>
      <c r="AZ25" s="84"/>
      <c r="BA25" s="86"/>
      <c r="BB25" s="218"/>
      <c r="BC25" s="219"/>
      <c r="BD25" s="180"/>
      <c r="BE25" s="181"/>
      <c r="BF25" s="182"/>
      <c r="BG25" s="183"/>
      <c r="BH25" s="183"/>
      <c r="BI25" s="183"/>
      <c r="BJ25" s="184"/>
    </row>
    <row r="26" spans="2:62" ht="20.25" customHeight="1" x14ac:dyDescent="0.55000000000000004">
      <c r="B26" s="200"/>
      <c r="C26" s="203"/>
      <c r="D26" s="204"/>
      <c r="E26" s="70"/>
      <c r="F26" s="71"/>
      <c r="G26" s="70"/>
      <c r="H26" s="71"/>
      <c r="I26" s="207"/>
      <c r="J26" s="208"/>
      <c r="K26" s="212"/>
      <c r="L26" s="213"/>
      <c r="M26" s="213"/>
      <c r="N26" s="214"/>
      <c r="O26" s="215"/>
      <c r="P26" s="216"/>
      <c r="Q26" s="216"/>
      <c r="R26" s="216"/>
      <c r="S26" s="217"/>
      <c r="T26" s="72" t="s">
        <v>33</v>
      </c>
      <c r="U26" s="73"/>
      <c r="V26" s="74"/>
      <c r="W26" s="75" t="str">
        <f>IF(W25="","",VLOOKUP(W25,[3]シフト記号表!$C$6:$L$47,10,FALSE))</f>
        <v/>
      </c>
      <c r="X26" s="76" t="str">
        <f>IF(X25="","",VLOOKUP(X25,[3]シフト記号表!$C$6:$L$47,10,FALSE))</f>
        <v/>
      </c>
      <c r="Y26" s="76" t="str">
        <f>IF(Y25="","",VLOOKUP(Y25,[3]シフト記号表!$C$6:$L$47,10,FALSE))</f>
        <v/>
      </c>
      <c r="Z26" s="76" t="str">
        <f>IF(Z25="","",VLOOKUP(Z25,[3]シフト記号表!$C$6:$L$47,10,FALSE))</f>
        <v/>
      </c>
      <c r="AA26" s="76" t="str">
        <f>IF(AA25="","",VLOOKUP(AA25,[3]シフト記号表!$C$6:$L$47,10,FALSE))</f>
        <v/>
      </c>
      <c r="AB26" s="76" t="str">
        <f>IF(AB25="","",VLOOKUP(AB25,[3]シフト記号表!$C$6:$L$47,10,FALSE))</f>
        <v/>
      </c>
      <c r="AC26" s="77" t="str">
        <f>IF(AC25="","",VLOOKUP(AC25,[3]シフト記号表!$C$6:$L$47,10,FALSE))</f>
        <v/>
      </c>
      <c r="AD26" s="75" t="str">
        <f>IF(AD25="","",VLOOKUP(AD25,[3]シフト記号表!$C$6:$L$47,10,FALSE))</f>
        <v/>
      </c>
      <c r="AE26" s="76" t="str">
        <f>IF(AE25="","",VLOOKUP(AE25,[3]シフト記号表!$C$6:$L$47,10,FALSE))</f>
        <v/>
      </c>
      <c r="AF26" s="76" t="str">
        <f>IF(AF25="","",VLOOKUP(AF25,[3]シフト記号表!$C$6:$L$47,10,FALSE))</f>
        <v/>
      </c>
      <c r="AG26" s="76" t="str">
        <f>IF(AG25="","",VLOOKUP(AG25,[3]シフト記号表!$C$6:$L$47,10,FALSE))</f>
        <v/>
      </c>
      <c r="AH26" s="76" t="str">
        <f>IF(AH25="","",VLOOKUP(AH25,[3]シフト記号表!$C$6:$L$47,10,FALSE))</f>
        <v/>
      </c>
      <c r="AI26" s="76" t="str">
        <f>IF(AI25="","",VLOOKUP(AI25,[3]シフト記号表!$C$6:$L$47,10,FALSE))</f>
        <v/>
      </c>
      <c r="AJ26" s="77" t="str">
        <f>IF(AJ25="","",VLOOKUP(AJ25,[3]シフト記号表!$C$6:$L$47,10,FALSE))</f>
        <v/>
      </c>
      <c r="AK26" s="75" t="str">
        <f>IF(AK25="","",VLOOKUP(AK25,[3]シフト記号表!$C$6:$L$47,10,FALSE))</f>
        <v/>
      </c>
      <c r="AL26" s="76" t="str">
        <f>IF(AL25="","",VLOOKUP(AL25,[3]シフト記号表!$C$6:$L$47,10,FALSE))</f>
        <v/>
      </c>
      <c r="AM26" s="76" t="str">
        <f>IF(AM25="","",VLOOKUP(AM25,[3]シフト記号表!$C$6:$L$47,10,FALSE))</f>
        <v/>
      </c>
      <c r="AN26" s="76" t="str">
        <f>IF(AN25="","",VLOOKUP(AN25,[3]シフト記号表!$C$6:$L$47,10,FALSE))</f>
        <v/>
      </c>
      <c r="AO26" s="76" t="str">
        <f>IF(AO25="","",VLOOKUP(AO25,[3]シフト記号表!$C$6:$L$47,10,FALSE))</f>
        <v/>
      </c>
      <c r="AP26" s="76" t="str">
        <f>IF(AP25="","",VLOOKUP(AP25,[3]シフト記号表!$C$6:$L$47,10,FALSE))</f>
        <v/>
      </c>
      <c r="AQ26" s="77" t="str">
        <f>IF(AQ25="","",VLOOKUP(AQ25,[3]シフト記号表!$C$6:$L$47,10,FALSE))</f>
        <v/>
      </c>
      <c r="AR26" s="75" t="str">
        <f>IF(AR25="","",VLOOKUP(AR25,[3]シフト記号表!$C$6:$L$47,10,FALSE))</f>
        <v/>
      </c>
      <c r="AS26" s="76" t="str">
        <f>IF(AS25="","",VLOOKUP(AS25,[3]シフト記号表!$C$6:$L$47,10,FALSE))</f>
        <v/>
      </c>
      <c r="AT26" s="76" t="str">
        <f>IF(AT25="","",VLOOKUP(AT25,[3]シフト記号表!$C$6:$L$47,10,FALSE))</f>
        <v/>
      </c>
      <c r="AU26" s="76" t="str">
        <f>IF(AU25="","",VLOOKUP(AU25,[3]シフト記号表!$C$6:$L$47,10,FALSE))</f>
        <v/>
      </c>
      <c r="AV26" s="76" t="str">
        <f>IF(AV25="","",VLOOKUP(AV25,[3]シフト記号表!$C$6:$L$47,10,FALSE))</f>
        <v/>
      </c>
      <c r="AW26" s="76" t="str">
        <f>IF(AW25="","",VLOOKUP(AW25,[3]シフト記号表!$C$6:$L$47,10,FALSE))</f>
        <v/>
      </c>
      <c r="AX26" s="77" t="str">
        <f>IF(AX25="","",VLOOKUP(AX25,[3]シフト記号表!$C$6:$L$47,10,FALSE))</f>
        <v/>
      </c>
      <c r="AY26" s="75" t="str">
        <f>IF(AY25="","",VLOOKUP(AY25,[3]シフト記号表!$C$6:$L$47,10,FALSE))</f>
        <v/>
      </c>
      <c r="AZ26" s="76" t="str">
        <f>IF(AZ25="","",VLOOKUP(AZ25,[3]シフト記号表!$C$6:$L$47,10,FALSE))</f>
        <v/>
      </c>
      <c r="BA26" s="76" t="str">
        <f>IF(BA25="","",VLOOKUP(BA25,[3]シフト記号表!$C$6:$L$47,10,FALSE))</f>
        <v/>
      </c>
      <c r="BB26" s="196">
        <f>IF($BE$3="４週",SUM(W26:AX26),IF($BE$3="暦月",SUM(W26:BA26),""))</f>
        <v>0</v>
      </c>
      <c r="BC26" s="197"/>
      <c r="BD26" s="198">
        <f>IF($BE$3="４週",BB26/4,IF($BE$3="暦月",(BB26/($BE$8/7)),""))</f>
        <v>0</v>
      </c>
      <c r="BE26" s="197"/>
      <c r="BF26" s="193"/>
      <c r="BG26" s="194"/>
      <c r="BH26" s="194"/>
      <c r="BI26" s="194"/>
      <c r="BJ26" s="195"/>
    </row>
    <row r="27" spans="2:62" ht="20.25" customHeight="1" x14ac:dyDescent="0.55000000000000004">
      <c r="B27" s="199">
        <f>B25+1</f>
        <v>7</v>
      </c>
      <c r="C27" s="201"/>
      <c r="D27" s="202"/>
      <c r="E27" s="70"/>
      <c r="F27" s="71"/>
      <c r="G27" s="70"/>
      <c r="H27" s="71"/>
      <c r="I27" s="205"/>
      <c r="J27" s="206"/>
      <c r="K27" s="209"/>
      <c r="L27" s="210"/>
      <c r="M27" s="210"/>
      <c r="N27" s="211"/>
      <c r="O27" s="215"/>
      <c r="P27" s="216"/>
      <c r="Q27" s="216"/>
      <c r="R27" s="216"/>
      <c r="S27" s="217"/>
      <c r="T27" s="80" t="s">
        <v>32</v>
      </c>
      <c r="U27" s="81"/>
      <c r="V27" s="82"/>
      <c r="W27" s="83"/>
      <c r="X27" s="84"/>
      <c r="Y27" s="84"/>
      <c r="Z27" s="84"/>
      <c r="AA27" s="84"/>
      <c r="AB27" s="84"/>
      <c r="AC27" s="85"/>
      <c r="AD27" s="83"/>
      <c r="AE27" s="84"/>
      <c r="AF27" s="84"/>
      <c r="AG27" s="84"/>
      <c r="AH27" s="84"/>
      <c r="AI27" s="84"/>
      <c r="AJ27" s="85"/>
      <c r="AK27" s="83"/>
      <c r="AL27" s="84"/>
      <c r="AM27" s="84"/>
      <c r="AN27" s="84"/>
      <c r="AO27" s="84"/>
      <c r="AP27" s="84"/>
      <c r="AQ27" s="85"/>
      <c r="AR27" s="83"/>
      <c r="AS27" s="84"/>
      <c r="AT27" s="84"/>
      <c r="AU27" s="84"/>
      <c r="AV27" s="84"/>
      <c r="AW27" s="84"/>
      <c r="AX27" s="85"/>
      <c r="AY27" s="83"/>
      <c r="AZ27" s="84"/>
      <c r="BA27" s="86"/>
      <c r="BB27" s="218"/>
      <c r="BC27" s="219"/>
      <c r="BD27" s="180"/>
      <c r="BE27" s="181"/>
      <c r="BF27" s="182"/>
      <c r="BG27" s="183"/>
      <c r="BH27" s="183"/>
      <c r="BI27" s="183"/>
      <c r="BJ27" s="184"/>
    </row>
    <row r="28" spans="2:62" ht="20.25" customHeight="1" x14ac:dyDescent="0.55000000000000004">
      <c r="B28" s="200"/>
      <c r="C28" s="203"/>
      <c r="D28" s="204"/>
      <c r="E28" s="70"/>
      <c r="F28" s="71"/>
      <c r="G28" s="70"/>
      <c r="H28" s="71"/>
      <c r="I28" s="207"/>
      <c r="J28" s="208"/>
      <c r="K28" s="212"/>
      <c r="L28" s="213"/>
      <c r="M28" s="213"/>
      <c r="N28" s="214"/>
      <c r="O28" s="215"/>
      <c r="P28" s="216"/>
      <c r="Q28" s="216"/>
      <c r="R28" s="216"/>
      <c r="S28" s="217"/>
      <c r="T28" s="72" t="s">
        <v>33</v>
      </c>
      <c r="U28" s="73"/>
      <c r="V28" s="74"/>
      <c r="W28" s="75" t="str">
        <f>IF(W27="","",VLOOKUP(W27,[3]シフト記号表!$C$6:$L$47,10,FALSE))</f>
        <v/>
      </c>
      <c r="X28" s="76" t="str">
        <f>IF(X27="","",VLOOKUP(X27,[3]シフト記号表!$C$6:$L$47,10,FALSE))</f>
        <v/>
      </c>
      <c r="Y28" s="76" t="str">
        <f>IF(Y27="","",VLOOKUP(Y27,[3]シフト記号表!$C$6:$L$47,10,FALSE))</f>
        <v/>
      </c>
      <c r="Z28" s="76" t="str">
        <f>IF(Z27="","",VLOOKUP(Z27,[3]シフト記号表!$C$6:$L$47,10,FALSE))</f>
        <v/>
      </c>
      <c r="AA28" s="76" t="str">
        <f>IF(AA27="","",VLOOKUP(AA27,[3]シフト記号表!$C$6:$L$47,10,FALSE))</f>
        <v/>
      </c>
      <c r="AB28" s="76" t="str">
        <f>IF(AB27="","",VLOOKUP(AB27,[3]シフト記号表!$C$6:$L$47,10,FALSE))</f>
        <v/>
      </c>
      <c r="AC28" s="77" t="str">
        <f>IF(AC27="","",VLOOKUP(AC27,[3]シフト記号表!$C$6:$L$47,10,FALSE))</f>
        <v/>
      </c>
      <c r="AD28" s="75" t="str">
        <f>IF(AD27="","",VLOOKUP(AD27,[3]シフト記号表!$C$6:$L$47,10,FALSE))</f>
        <v/>
      </c>
      <c r="AE28" s="76" t="str">
        <f>IF(AE27="","",VLOOKUP(AE27,[3]シフト記号表!$C$6:$L$47,10,FALSE))</f>
        <v/>
      </c>
      <c r="AF28" s="76" t="str">
        <f>IF(AF27="","",VLOOKUP(AF27,[3]シフト記号表!$C$6:$L$47,10,FALSE))</f>
        <v/>
      </c>
      <c r="AG28" s="76" t="str">
        <f>IF(AG27="","",VLOOKUP(AG27,[3]シフト記号表!$C$6:$L$47,10,FALSE))</f>
        <v/>
      </c>
      <c r="AH28" s="76" t="str">
        <f>IF(AH27="","",VLOOKUP(AH27,[3]シフト記号表!$C$6:$L$47,10,FALSE))</f>
        <v/>
      </c>
      <c r="AI28" s="76" t="str">
        <f>IF(AI27="","",VLOOKUP(AI27,[3]シフト記号表!$C$6:$L$47,10,FALSE))</f>
        <v/>
      </c>
      <c r="AJ28" s="77" t="str">
        <f>IF(AJ27="","",VLOOKUP(AJ27,[3]シフト記号表!$C$6:$L$47,10,FALSE))</f>
        <v/>
      </c>
      <c r="AK28" s="75" t="str">
        <f>IF(AK27="","",VLOOKUP(AK27,[3]シフト記号表!$C$6:$L$47,10,FALSE))</f>
        <v/>
      </c>
      <c r="AL28" s="76" t="str">
        <f>IF(AL27="","",VLOOKUP(AL27,[3]シフト記号表!$C$6:$L$47,10,FALSE))</f>
        <v/>
      </c>
      <c r="AM28" s="76" t="str">
        <f>IF(AM27="","",VLOOKUP(AM27,[3]シフト記号表!$C$6:$L$47,10,FALSE))</f>
        <v/>
      </c>
      <c r="AN28" s="76" t="str">
        <f>IF(AN27="","",VLOOKUP(AN27,[3]シフト記号表!$C$6:$L$47,10,FALSE))</f>
        <v/>
      </c>
      <c r="AO28" s="76" t="str">
        <f>IF(AO27="","",VLOOKUP(AO27,[3]シフト記号表!$C$6:$L$47,10,FALSE))</f>
        <v/>
      </c>
      <c r="AP28" s="76" t="str">
        <f>IF(AP27="","",VLOOKUP(AP27,[3]シフト記号表!$C$6:$L$47,10,FALSE))</f>
        <v/>
      </c>
      <c r="AQ28" s="77" t="str">
        <f>IF(AQ27="","",VLOOKUP(AQ27,[3]シフト記号表!$C$6:$L$47,10,FALSE))</f>
        <v/>
      </c>
      <c r="AR28" s="75" t="str">
        <f>IF(AR27="","",VLOOKUP(AR27,[3]シフト記号表!$C$6:$L$47,10,FALSE))</f>
        <v/>
      </c>
      <c r="AS28" s="76" t="str">
        <f>IF(AS27="","",VLOOKUP(AS27,[3]シフト記号表!$C$6:$L$47,10,FALSE))</f>
        <v/>
      </c>
      <c r="AT28" s="76" t="str">
        <f>IF(AT27="","",VLOOKUP(AT27,[3]シフト記号表!$C$6:$L$47,10,FALSE))</f>
        <v/>
      </c>
      <c r="AU28" s="76" t="str">
        <f>IF(AU27="","",VLOOKUP(AU27,[3]シフト記号表!$C$6:$L$47,10,FALSE))</f>
        <v/>
      </c>
      <c r="AV28" s="76" t="str">
        <f>IF(AV27="","",VLOOKUP(AV27,[3]シフト記号表!$C$6:$L$47,10,FALSE))</f>
        <v/>
      </c>
      <c r="AW28" s="76" t="str">
        <f>IF(AW27="","",VLOOKUP(AW27,[3]シフト記号表!$C$6:$L$47,10,FALSE))</f>
        <v/>
      </c>
      <c r="AX28" s="77" t="str">
        <f>IF(AX27="","",VLOOKUP(AX27,[3]シフト記号表!$C$6:$L$47,10,FALSE))</f>
        <v/>
      </c>
      <c r="AY28" s="75" t="str">
        <f>IF(AY27="","",VLOOKUP(AY27,[3]シフト記号表!$C$6:$L$47,10,FALSE))</f>
        <v/>
      </c>
      <c r="AZ28" s="76" t="str">
        <f>IF(AZ27="","",VLOOKUP(AZ27,[3]シフト記号表!$C$6:$L$47,10,FALSE))</f>
        <v/>
      </c>
      <c r="BA28" s="76" t="str">
        <f>IF(BA27="","",VLOOKUP(BA27,[3]シフト記号表!$C$6:$L$47,10,FALSE))</f>
        <v/>
      </c>
      <c r="BB28" s="196">
        <f>IF($BE$3="４週",SUM(W28:AX28),IF($BE$3="暦月",SUM(W28:BA28),""))</f>
        <v>0</v>
      </c>
      <c r="BC28" s="197"/>
      <c r="BD28" s="198">
        <f>IF($BE$3="４週",BB28/4,IF($BE$3="暦月",(BB28/($BE$8/7)),""))</f>
        <v>0</v>
      </c>
      <c r="BE28" s="197"/>
      <c r="BF28" s="193"/>
      <c r="BG28" s="194"/>
      <c r="BH28" s="194"/>
      <c r="BI28" s="194"/>
      <c r="BJ28" s="195"/>
    </row>
    <row r="29" spans="2:62" ht="20.25" customHeight="1" x14ac:dyDescent="0.55000000000000004">
      <c r="B29" s="199">
        <f>B27+1</f>
        <v>8</v>
      </c>
      <c r="C29" s="201"/>
      <c r="D29" s="202"/>
      <c r="E29" s="70"/>
      <c r="F29" s="71"/>
      <c r="G29" s="70"/>
      <c r="H29" s="71"/>
      <c r="I29" s="205"/>
      <c r="J29" s="206"/>
      <c r="K29" s="209"/>
      <c r="L29" s="210"/>
      <c r="M29" s="210"/>
      <c r="N29" s="211"/>
      <c r="O29" s="215"/>
      <c r="P29" s="216"/>
      <c r="Q29" s="216"/>
      <c r="R29" s="216"/>
      <c r="S29" s="217"/>
      <c r="T29" s="80" t="s">
        <v>32</v>
      </c>
      <c r="U29" s="81"/>
      <c r="V29" s="82"/>
      <c r="W29" s="83"/>
      <c r="X29" s="84"/>
      <c r="Y29" s="84"/>
      <c r="Z29" s="84"/>
      <c r="AA29" s="84"/>
      <c r="AB29" s="84"/>
      <c r="AC29" s="85"/>
      <c r="AD29" s="83"/>
      <c r="AE29" s="84"/>
      <c r="AF29" s="84"/>
      <c r="AG29" s="84"/>
      <c r="AH29" s="84"/>
      <c r="AI29" s="84"/>
      <c r="AJ29" s="85"/>
      <c r="AK29" s="83"/>
      <c r="AL29" s="84"/>
      <c r="AM29" s="84"/>
      <c r="AN29" s="84"/>
      <c r="AO29" s="84"/>
      <c r="AP29" s="84"/>
      <c r="AQ29" s="85"/>
      <c r="AR29" s="83"/>
      <c r="AS29" s="84"/>
      <c r="AT29" s="84"/>
      <c r="AU29" s="84"/>
      <c r="AV29" s="84"/>
      <c r="AW29" s="84"/>
      <c r="AX29" s="85"/>
      <c r="AY29" s="83"/>
      <c r="AZ29" s="84"/>
      <c r="BA29" s="86"/>
      <c r="BB29" s="218"/>
      <c r="BC29" s="219"/>
      <c r="BD29" s="180"/>
      <c r="BE29" s="181"/>
      <c r="BF29" s="182"/>
      <c r="BG29" s="183"/>
      <c r="BH29" s="183"/>
      <c r="BI29" s="183"/>
      <c r="BJ29" s="184"/>
    </row>
    <row r="30" spans="2:62" ht="20.25" customHeight="1" x14ac:dyDescent="0.55000000000000004">
      <c r="B30" s="200"/>
      <c r="C30" s="203"/>
      <c r="D30" s="204"/>
      <c r="E30" s="70"/>
      <c r="F30" s="71"/>
      <c r="G30" s="70"/>
      <c r="H30" s="71"/>
      <c r="I30" s="207"/>
      <c r="J30" s="208"/>
      <c r="K30" s="212"/>
      <c r="L30" s="213"/>
      <c r="M30" s="213"/>
      <c r="N30" s="214"/>
      <c r="O30" s="215"/>
      <c r="P30" s="216"/>
      <c r="Q30" s="216"/>
      <c r="R30" s="216"/>
      <c r="S30" s="217"/>
      <c r="T30" s="72" t="s">
        <v>33</v>
      </c>
      <c r="U30" s="73"/>
      <c r="V30" s="74"/>
      <c r="W30" s="75" t="str">
        <f>IF(W29="","",VLOOKUP(W29,[3]シフト記号表!$C$6:$L$47,10,FALSE))</f>
        <v/>
      </c>
      <c r="X30" s="76" t="str">
        <f>IF(X29="","",VLOOKUP(X29,[3]シフト記号表!$C$6:$L$47,10,FALSE))</f>
        <v/>
      </c>
      <c r="Y30" s="76" t="str">
        <f>IF(Y29="","",VLOOKUP(Y29,[3]シフト記号表!$C$6:$L$47,10,FALSE))</f>
        <v/>
      </c>
      <c r="Z30" s="76" t="str">
        <f>IF(Z29="","",VLOOKUP(Z29,[3]シフト記号表!$C$6:$L$47,10,FALSE))</f>
        <v/>
      </c>
      <c r="AA30" s="76" t="str">
        <f>IF(AA29="","",VLOOKUP(AA29,[3]シフト記号表!$C$6:$L$47,10,FALSE))</f>
        <v/>
      </c>
      <c r="AB30" s="76" t="str">
        <f>IF(AB29="","",VLOOKUP(AB29,[3]シフト記号表!$C$6:$L$47,10,FALSE))</f>
        <v/>
      </c>
      <c r="AC30" s="77" t="str">
        <f>IF(AC29="","",VLOOKUP(AC29,[3]シフト記号表!$C$6:$L$47,10,FALSE))</f>
        <v/>
      </c>
      <c r="AD30" s="75" t="str">
        <f>IF(AD29="","",VLOOKUP(AD29,[3]シフト記号表!$C$6:$L$47,10,FALSE))</f>
        <v/>
      </c>
      <c r="AE30" s="76" t="str">
        <f>IF(AE29="","",VLOOKUP(AE29,[3]シフト記号表!$C$6:$L$47,10,FALSE))</f>
        <v/>
      </c>
      <c r="AF30" s="76" t="str">
        <f>IF(AF29="","",VLOOKUP(AF29,[3]シフト記号表!$C$6:$L$47,10,FALSE))</f>
        <v/>
      </c>
      <c r="AG30" s="76" t="str">
        <f>IF(AG29="","",VLOOKUP(AG29,[3]シフト記号表!$C$6:$L$47,10,FALSE))</f>
        <v/>
      </c>
      <c r="AH30" s="76" t="str">
        <f>IF(AH29="","",VLOOKUP(AH29,[3]シフト記号表!$C$6:$L$47,10,FALSE))</f>
        <v/>
      </c>
      <c r="AI30" s="76" t="str">
        <f>IF(AI29="","",VLOOKUP(AI29,[3]シフト記号表!$C$6:$L$47,10,FALSE))</f>
        <v/>
      </c>
      <c r="AJ30" s="77" t="str">
        <f>IF(AJ29="","",VLOOKUP(AJ29,[3]シフト記号表!$C$6:$L$47,10,FALSE))</f>
        <v/>
      </c>
      <c r="AK30" s="75" t="str">
        <f>IF(AK29="","",VLOOKUP(AK29,[3]シフト記号表!$C$6:$L$47,10,FALSE))</f>
        <v/>
      </c>
      <c r="AL30" s="76" t="str">
        <f>IF(AL29="","",VLOOKUP(AL29,[3]シフト記号表!$C$6:$L$47,10,FALSE))</f>
        <v/>
      </c>
      <c r="AM30" s="76" t="str">
        <f>IF(AM29="","",VLOOKUP(AM29,[3]シフト記号表!$C$6:$L$47,10,FALSE))</f>
        <v/>
      </c>
      <c r="AN30" s="76" t="str">
        <f>IF(AN29="","",VLOOKUP(AN29,[3]シフト記号表!$C$6:$L$47,10,FALSE))</f>
        <v/>
      </c>
      <c r="AO30" s="76" t="str">
        <f>IF(AO29="","",VLOOKUP(AO29,[3]シフト記号表!$C$6:$L$47,10,FALSE))</f>
        <v/>
      </c>
      <c r="AP30" s="76" t="str">
        <f>IF(AP29="","",VLOOKUP(AP29,[3]シフト記号表!$C$6:$L$47,10,FALSE))</f>
        <v/>
      </c>
      <c r="AQ30" s="77" t="str">
        <f>IF(AQ29="","",VLOOKUP(AQ29,[3]シフト記号表!$C$6:$L$47,10,FALSE))</f>
        <v/>
      </c>
      <c r="AR30" s="75" t="str">
        <f>IF(AR29="","",VLOOKUP(AR29,[3]シフト記号表!$C$6:$L$47,10,FALSE))</f>
        <v/>
      </c>
      <c r="AS30" s="76" t="str">
        <f>IF(AS29="","",VLOOKUP(AS29,[3]シフト記号表!$C$6:$L$47,10,FALSE))</f>
        <v/>
      </c>
      <c r="AT30" s="76" t="str">
        <f>IF(AT29="","",VLOOKUP(AT29,[3]シフト記号表!$C$6:$L$47,10,FALSE))</f>
        <v/>
      </c>
      <c r="AU30" s="76" t="str">
        <f>IF(AU29="","",VLOOKUP(AU29,[3]シフト記号表!$C$6:$L$47,10,FALSE))</f>
        <v/>
      </c>
      <c r="AV30" s="76" t="str">
        <f>IF(AV29="","",VLOOKUP(AV29,[3]シフト記号表!$C$6:$L$47,10,FALSE))</f>
        <v/>
      </c>
      <c r="AW30" s="76" t="str">
        <f>IF(AW29="","",VLOOKUP(AW29,[3]シフト記号表!$C$6:$L$47,10,FALSE))</f>
        <v/>
      </c>
      <c r="AX30" s="77" t="str">
        <f>IF(AX29="","",VLOOKUP(AX29,[3]シフト記号表!$C$6:$L$47,10,FALSE))</f>
        <v/>
      </c>
      <c r="AY30" s="75" t="str">
        <f>IF(AY29="","",VLOOKUP(AY29,[3]シフト記号表!$C$6:$L$47,10,FALSE))</f>
        <v/>
      </c>
      <c r="AZ30" s="76" t="str">
        <f>IF(AZ29="","",VLOOKUP(AZ29,[3]シフト記号表!$C$6:$L$47,10,FALSE))</f>
        <v/>
      </c>
      <c r="BA30" s="76" t="str">
        <f>IF(BA29="","",VLOOKUP(BA29,[3]シフト記号表!$C$6:$L$47,10,FALSE))</f>
        <v/>
      </c>
      <c r="BB30" s="196">
        <f>IF($BE$3="４週",SUM(W30:AX30),IF($BE$3="暦月",SUM(W30:BA30),""))</f>
        <v>0</v>
      </c>
      <c r="BC30" s="197"/>
      <c r="BD30" s="198">
        <f>IF($BE$3="４週",BB30/4,IF($BE$3="暦月",(BB30/($BE$8/7)),""))</f>
        <v>0</v>
      </c>
      <c r="BE30" s="197"/>
      <c r="BF30" s="193"/>
      <c r="BG30" s="194"/>
      <c r="BH30" s="194"/>
      <c r="BI30" s="194"/>
      <c r="BJ30" s="195"/>
    </row>
    <row r="31" spans="2:62" ht="20.25" customHeight="1" x14ac:dyDescent="0.55000000000000004">
      <c r="B31" s="199">
        <f>B29+1</f>
        <v>9</v>
      </c>
      <c r="C31" s="201"/>
      <c r="D31" s="202"/>
      <c r="E31" s="70"/>
      <c r="F31" s="71"/>
      <c r="G31" s="70"/>
      <c r="H31" s="71"/>
      <c r="I31" s="205"/>
      <c r="J31" s="206"/>
      <c r="K31" s="209"/>
      <c r="L31" s="210"/>
      <c r="M31" s="210"/>
      <c r="N31" s="211"/>
      <c r="O31" s="215"/>
      <c r="P31" s="216"/>
      <c r="Q31" s="216"/>
      <c r="R31" s="216"/>
      <c r="S31" s="217"/>
      <c r="T31" s="80" t="s">
        <v>32</v>
      </c>
      <c r="U31" s="81"/>
      <c r="V31" s="82"/>
      <c r="W31" s="83"/>
      <c r="X31" s="84"/>
      <c r="Y31" s="84"/>
      <c r="Z31" s="84"/>
      <c r="AA31" s="84"/>
      <c r="AB31" s="84"/>
      <c r="AC31" s="85"/>
      <c r="AD31" s="83"/>
      <c r="AE31" s="84"/>
      <c r="AF31" s="84"/>
      <c r="AG31" s="84"/>
      <c r="AH31" s="84"/>
      <c r="AI31" s="84"/>
      <c r="AJ31" s="85"/>
      <c r="AK31" s="83"/>
      <c r="AL31" s="84"/>
      <c r="AM31" s="84"/>
      <c r="AN31" s="84"/>
      <c r="AO31" s="84"/>
      <c r="AP31" s="84"/>
      <c r="AQ31" s="85"/>
      <c r="AR31" s="83"/>
      <c r="AS31" s="84"/>
      <c r="AT31" s="84"/>
      <c r="AU31" s="84"/>
      <c r="AV31" s="84"/>
      <c r="AW31" s="84"/>
      <c r="AX31" s="85"/>
      <c r="AY31" s="83"/>
      <c r="AZ31" s="84"/>
      <c r="BA31" s="86"/>
      <c r="BB31" s="218"/>
      <c r="BC31" s="219"/>
      <c r="BD31" s="180"/>
      <c r="BE31" s="181"/>
      <c r="BF31" s="182"/>
      <c r="BG31" s="183"/>
      <c r="BH31" s="183"/>
      <c r="BI31" s="183"/>
      <c r="BJ31" s="184"/>
    </row>
    <row r="32" spans="2:62" ht="20.25" customHeight="1" x14ac:dyDescent="0.55000000000000004">
      <c r="B32" s="200"/>
      <c r="C32" s="203"/>
      <c r="D32" s="204"/>
      <c r="E32" s="70"/>
      <c r="F32" s="71"/>
      <c r="G32" s="70"/>
      <c r="H32" s="71"/>
      <c r="I32" s="207"/>
      <c r="J32" s="208"/>
      <c r="K32" s="212"/>
      <c r="L32" s="213"/>
      <c r="M32" s="213"/>
      <c r="N32" s="214"/>
      <c r="O32" s="215"/>
      <c r="P32" s="216"/>
      <c r="Q32" s="216"/>
      <c r="R32" s="216"/>
      <c r="S32" s="217"/>
      <c r="T32" s="87" t="s">
        <v>33</v>
      </c>
      <c r="U32" s="88"/>
      <c r="V32" s="89"/>
      <c r="W32" s="75" t="str">
        <f>IF(W31="","",VLOOKUP(W31,[3]シフト記号表!$C$6:$L$47,10,FALSE))</f>
        <v/>
      </c>
      <c r="X32" s="76" t="str">
        <f>IF(X31="","",VLOOKUP(X31,[3]シフト記号表!$C$6:$L$47,10,FALSE))</f>
        <v/>
      </c>
      <c r="Y32" s="76" t="str">
        <f>IF(Y31="","",VLOOKUP(Y31,[3]シフト記号表!$C$6:$L$47,10,FALSE))</f>
        <v/>
      </c>
      <c r="Z32" s="76" t="str">
        <f>IF(Z31="","",VLOOKUP(Z31,[3]シフト記号表!$C$6:$L$47,10,FALSE))</f>
        <v/>
      </c>
      <c r="AA32" s="76" t="str">
        <f>IF(AA31="","",VLOOKUP(AA31,[3]シフト記号表!$C$6:$L$47,10,FALSE))</f>
        <v/>
      </c>
      <c r="AB32" s="76" t="str">
        <f>IF(AB31="","",VLOOKUP(AB31,[3]シフト記号表!$C$6:$L$47,10,FALSE))</f>
        <v/>
      </c>
      <c r="AC32" s="77" t="str">
        <f>IF(AC31="","",VLOOKUP(AC31,[3]シフト記号表!$C$6:$L$47,10,FALSE))</f>
        <v/>
      </c>
      <c r="AD32" s="75" t="str">
        <f>IF(AD31="","",VLOOKUP(AD31,[3]シフト記号表!$C$6:$L$47,10,FALSE))</f>
        <v/>
      </c>
      <c r="AE32" s="76" t="str">
        <f>IF(AE31="","",VLOOKUP(AE31,[3]シフト記号表!$C$6:$L$47,10,FALSE))</f>
        <v/>
      </c>
      <c r="AF32" s="76" t="str">
        <f>IF(AF31="","",VLOOKUP(AF31,[3]シフト記号表!$C$6:$L$47,10,FALSE))</f>
        <v/>
      </c>
      <c r="AG32" s="76" t="str">
        <f>IF(AG31="","",VLOOKUP(AG31,[3]シフト記号表!$C$6:$L$47,10,FALSE))</f>
        <v/>
      </c>
      <c r="AH32" s="76" t="str">
        <f>IF(AH31="","",VLOOKUP(AH31,[3]シフト記号表!$C$6:$L$47,10,FALSE))</f>
        <v/>
      </c>
      <c r="AI32" s="76" t="str">
        <f>IF(AI31="","",VLOOKUP(AI31,[3]シフト記号表!$C$6:$L$47,10,FALSE))</f>
        <v/>
      </c>
      <c r="AJ32" s="77" t="str">
        <f>IF(AJ31="","",VLOOKUP(AJ31,[3]シフト記号表!$C$6:$L$47,10,FALSE))</f>
        <v/>
      </c>
      <c r="AK32" s="75" t="str">
        <f>IF(AK31="","",VLOOKUP(AK31,[3]シフト記号表!$C$6:$L$47,10,FALSE))</f>
        <v/>
      </c>
      <c r="AL32" s="76" t="str">
        <f>IF(AL31="","",VLOOKUP(AL31,[3]シフト記号表!$C$6:$L$47,10,FALSE))</f>
        <v/>
      </c>
      <c r="AM32" s="76" t="str">
        <f>IF(AM31="","",VLOOKUP(AM31,[3]シフト記号表!$C$6:$L$47,10,FALSE))</f>
        <v/>
      </c>
      <c r="AN32" s="76" t="str">
        <f>IF(AN31="","",VLOOKUP(AN31,[3]シフト記号表!$C$6:$L$47,10,FALSE))</f>
        <v/>
      </c>
      <c r="AO32" s="76" t="str">
        <f>IF(AO31="","",VLOOKUP(AO31,[3]シフト記号表!$C$6:$L$47,10,FALSE))</f>
        <v/>
      </c>
      <c r="AP32" s="76" t="str">
        <f>IF(AP31="","",VLOOKUP(AP31,[3]シフト記号表!$C$6:$L$47,10,FALSE))</f>
        <v/>
      </c>
      <c r="AQ32" s="77" t="str">
        <f>IF(AQ31="","",VLOOKUP(AQ31,[3]シフト記号表!$C$6:$L$47,10,FALSE))</f>
        <v/>
      </c>
      <c r="AR32" s="75" t="str">
        <f>IF(AR31="","",VLOOKUP(AR31,[3]シフト記号表!$C$6:$L$47,10,FALSE))</f>
        <v/>
      </c>
      <c r="AS32" s="76" t="str">
        <f>IF(AS31="","",VLOOKUP(AS31,[3]シフト記号表!$C$6:$L$47,10,FALSE))</f>
        <v/>
      </c>
      <c r="AT32" s="76" t="str">
        <f>IF(AT31="","",VLOOKUP(AT31,[3]シフト記号表!$C$6:$L$47,10,FALSE))</f>
        <v/>
      </c>
      <c r="AU32" s="76" t="str">
        <f>IF(AU31="","",VLOOKUP(AU31,[3]シフト記号表!$C$6:$L$47,10,FALSE))</f>
        <v/>
      </c>
      <c r="AV32" s="76" t="str">
        <f>IF(AV31="","",VLOOKUP(AV31,[3]シフト記号表!$C$6:$L$47,10,FALSE))</f>
        <v/>
      </c>
      <c r="AW32" s="76" t="str">
        <f>IF(AW31="","",VLOOKUP(AW31,[3]シフト記号表!$C$6:$L$47,10,FALSE))</f>
        <v/>
      </c>
      <c r="AX32" s="77" t="str">
        <f>IF(AX31="","",VLOOKUP(AX31,[3]シフト記号表!$C$6:$L$47,10,FALSE))</f>
        <v/>
      </c>
      <c r="AY32" s="75" t="str">
        <f>IF(AY31="","",VLOOKUP(AY31,[3]シフト記号表!$C$6:$L$47,10,FALSE))</f>
        <v/>
      </c>
      <c r="AZ32" s="76" t="str">
        <f>IF(AZ31="","",VLOOKUP(AZ31,[3]シフト記号表!$C$6:$L$47,10,FALSE))</f>
        <v/>
      </c>
      <c r="BA32" s="76" t="str">
        <f>IF(BA31="","",VLOOKUP(BA31,[3]シフト記号表!$C$6:$L$47,10,FALSE))</f>
        <v/>
      </c>
      <c r="BB32" s="196">
        <f>IF($BE$3="４週",SUM(W32:AX32),IF($BE$3="暦月",SUM(W32:BA32),""))</f>
        <v>0</v>
      </c>
      <c r="BC32" s="197"/>
      <c r="BD32" s="198">
        <f>IF($BE$3="４週",BB32/4,IF($BE$3="暦月",(BB32/($BE$8/7)),""))</f>
        <v>0</v>
      </c>
      <c r="BE32" s="197"/>
      <c r="BF32" s="193"/>
      <c r="BG32" s="194"/>
      <c r="BH32" s="194"/>
      <c r="BI32" s="194"/>
      <c r="BJ32" s="195"/>
    </row>
    <row r="33" spans="2:62" ht="20.25" customHeight="1" x14ac:dyDescent="0.55000000000000004">
      <c r="B33" s="199">
        <f>B31+1</f>
        <v>10</v>
      </c>
      <c r="C33" s="201"/>
      <c r="D33" s="202"/>
      <c r="E33" s="70"/>
      <c r="F33" s="71"/>
      <c r="G33" s="70"/>
      <c r="H33" s="71"/>
      <c r="I33" s="205"/>
      <c r="J33" s="206"/>
      <c r="K33" s="209"/>
      <c r="L33" s="210"/>
      <c r="M33" s="210"/>
      <c r="N33" s="211"/>
      <c r="O33" s="215"/>
      <c r="P33" s="216"/>
      <c r="Q33" s="216"/>
      <c r="R33" s="216"/>
      <c r="S33" s="217"/>
      <c r="T33" s="90" t="s">
        <v>32</v>
      </c>
      <c r="U33" s="91"/>
      <c r="V33" s="92"/>
      <c r="W33" s="83"/>
      <c r="X33" s="84"/>
      <c r="Y33" s="84"/>
      <c r="Z33" s="84"/>
      <c r="AA33" s="84"/>
      <c r="AB33" s="84"/>
      <c r="AC33" s="85"/>
      <c r="AD33" s="83"/>
      <c r="AE33" s="84"/>
      <c r="AF33" s="84"/>
      <c r="AG33" s="84"/>
      <c r="AH33" s="84"/>
      <c r="AI33" s="84"/>
      <c r="AJ33" s="85"/>
      <c r="AK33" s="83"/>
      <c r="AL33" s="84"/>
      <c r="AM33" s="84"/>
      <c r="AN33" s="84"/>
      <c r="AO33" s="84"/>
      <c r="AP33" s="84"/>
      <c r="AQ33" s="85"/>
      <c r="AR33" s="83"/>
      <c r="AS33" s="84"/>
      <c r="AT33" s="84"/>
      <c r="AU33" s="84"/>
      <c r="AV33" s="84"/>
      <c r="AW33" s="84"/>
      <c r="AX33" s="85"/>
      <c r="AY33" s="83"/>
      <c r="AZ33" s="84"/>
      <c r="BA33" s="86"/>
      <c r="BB33" s="218"/>
      <c r="BC33" s="219"/>
      <c r="BD33" s="180"/>
      <c r="BE33" s="181"/>
      <c r="BF33" s="182"/>
      <c r="BG33" s="183"/>
      <c r="BH33" s="183"/>
      <c r="BI33" s="183"/>
      <c r="BJ33" s="184"/>
    </row>
    <row r="34" spans="2:62" ht="20.25" customHeight="1" x14ac:dyDescent="0.55000000000000004">
      <c r="B34" s="200"/>
      <c r="C34" s="203"/>
      <c r="D34" s="204"/>
      <c r="E34" s="70"/>
      <c r="F34" s="71"/>
      <c r="G34" s="70"/>
      <c r="H34" s="71"/>
      <c r="I34" s="207"/>
      <c r="J34" s="208"/>
      <c r="K34" s="212"/>
      <c r="L34" s="213"/>
      <c r="M34" s="213"/>
      <c r="N34" s="214"/>
      <c r="O34" s="215"/>
      <c r="P34" s="216"/>
      <c r="Q34" s="216"/>
      <c r="R34" s="216"/>
      <c r="S34" s="217"/>
      <c r="T34" s="87" t="s">
        <v>33</v>
      </c>
      <c r="U34" s="88"/>
      <c r="V34" s="89"/>
      <c r="W34" s="75" t="str">
        <f>IF(W33="","",VLOOKUP(W33,[3]シフト記号表!$C$6:$L$47,10,FALSE))</f>
        <v/>
      </c>
      <c r="X34" s="76" t="str">
        <f>IF(X33="","",VLOOKUP(X33,[3]シフト記号表!$C$6:$L$47,10,FALSE))</f>
        <v/>
      </c>
      <c r="Y34" s="76" t="str">
        <f>IF(Y33="","",VLOOKUP(Y33,[3]シフト記号表!$C$6:$L$47,10,FALSE))</f>
        <v/>
      </c>
      <c r="Z34" s="76" t="str">
        <f>IF(Z33="","",VLOOKUP(Z33,[3]シフト記号表!$C$6:$L$47,10,FALSE))</f>
        <v/>
      </c>
      <c r="AA34" s="76" t="str">
        <f>IF(AA33="","",VLOOKUP(AA33,[3]シフト記号表!$C$6:$L$47,10,FALSE))</f>
        <v/>
      </c>
      <c r="AB34" s="76" t="str">
        <f>IF(AB33="","",VLOOKUP(AB33,[3]シフト記号表!$C$6:$L$47,10,FALSE))</f>
        <v/>
      </c>
      <c r="AC34" s="77" t="str">
        <f>IF(AC33="","",VLOOKUP(AC33,[3]シフト記号表!$C$6:$L$47,10,FALSE))</f>
        <v/>
      </c>
      <c r="AD34" s="75" t="str">
        <f>IF(AD33="","",VLOOKUP(AD33,[3]シフト記号表!$C$6:$L$47,10,FALSE))</f>
        <v/>
      </c>
      <c r="AE34" s="76" t="str">
        <f>IF(AE33="","",VLOOKUP(AE33,[3]シフト記号表!$C$6:$L$47,10,FALSE))</f>
        <v/>
      </c>
      <c r="AF34" s="76" t="str">
        <f>IF(AF33="","",VLOOKUP(AF33,[3]シフト記号表!$C$6:$L$47,10,FALSE))</f>
        <v/>
      </c>
      <c r="AG34" s="76" t="str">
        <f>IF(AG33="","",VLOOKUP(AG33,[3]シフト記号表!$C$6:$L$47,10,FALSE))</f>
        <v/>
      </c>
      <c r="AH34" s="76" t="str">
        <f>IF(AH33="","",VLOOKUP(AH33,[3]シフト記号表!$C$6:$L$47,10,FALSE))</f>
        <v/>
      </c>
      <c r="AI34" s="76" t="str">
        <f>IF(AI33="","",VLOOKUP(AI33,[3]シフト記号表!$C$6:$L$47,10,FALSE))</f>
        <v/>
      </c>
      <c r="AJ34" s="77" t="str">
        <f>IF(AJ33="","",VLOOKUP(AJ33,[3]シフト記号表!$C$6:$L$47,10,FALSE))</f>
        <v/>
      </c>
      <c r="AK34" s="75" t="str">
        <f>IF(AK33="","",VLOOKUP(AK33,[3]シフト記号表!$C$6:$L$47,10,FALSE))</f>
        <v/>
      </c>
      <c r="AL34" s="76" t="str">
        <f>IF(AL33="","",VLOOKUP(AL33,[3]シフト記号表!$C$6:$L$47,10,FALSE))</f>
        <v/>
      </c>
      <c r="AM34" s="76" t="str">
        <f>IF(AM33="","",VLOOKUP(AM33,[3]シフト記号表!$C$6:$L$47,10,FALSE))</f>
        <v/>
      </c>
      <c r="AN34" s="76" t="str">
        <f>IF(AN33="","",VLOOKUP(AN33,[3]シフト記号表!$C$6:$L$47,10,FALSE))</f>
        <v/>
      </c>
      <c r="AO34" s="76" t="str">
        <f>IF(AO33="","",VLOOKUP(AO33,[3]シフト記号表!$C$6:$L$47,10,FALSE))</f>
        <v/>
      </c>
      <c r="AP34" s="76" t="str">
        <f>IF(AP33="","",VLOOKUP(AP33,[3]シフト記号表!$C$6:$L$47,10,FALSE))</f>
        <v/>
      </c>
      <c r="AQ34" s="77" t="str">
        <f>IF(AQ33="","",VLOOKUP(AQ33,[3]シフト記号表!$C$6:$L$47,10,FALSE))</f>
        <v/>
      </c>
      <c r="AR34" s="75" t="str">
        <f>IF(AR33="","",VLOOKUP(AR33,[3]シフト記号表!$C$6:$L$47,10,FALSE))</f>
        <v/>
      </c>
      <c r="AS34" s="76" t="str">
        <f>IF(AS33="","",VLOOKUP(AS33,[3]シフト記号表!$C$6:$L$47,10,FALSE))</f>
        <v/>
      </c>
      <c r="AT34" s="76" t="str">
        <f>IF(AT33="","",VLOOKUP(AT33,[3]シフト記号表!$C$6:$L$47,10,FALSE))</f>
        <v/>
      </c>
      <c r="AU34" s="76" t="str">
        <f>IF(AU33="","",VLOOKUP(AU33,[3]シフト記号表!$C$6:$L$47,10,FALSE))</f>
        <v/>
      </c>
      <c r="AV34" s="76" t="str">
        <f>IF(AV33="","",VLOOKUP(AV33,[3]シフト記号表!$C$6:$L$47,10,FALSE))</f>
        <v/>
      </c>
      <c r="AW34" s="76" t="str">
        <f>IF(AW33="","",VLOOKUP(AW33,[3]シフト記号表!$C$6:$L$47,10,FALSE))</f>
        <v/>
      </c>
      <c r="AX34" s="77" t="str">
        <f>IF(AX33="","",VLOOKUP(AX33,[3]シフト記号表!$C$6:$L$47,10,FALSE))</f>
        <v/>
      </c>
      <c r="AY34" s="75" t="str">
        <f>IF(AY33="","",VLOOKUP(AY33,[3]シフト記号表!$C$6:$L$47,10,FALSE))</f>
        <v/>
      </c>
      <c r="AZ34" s="76" t="str">
        <f>IF(AZ33="","",VLOOKUP(AZ33,[3]シフト記号表!$C$6:$L$47,10,FALSE))</f>
        <v/>
      </c>
      <c r="BA34" s="76" t="str">
        <f>IF(BA33="","",VLOOKUP(BA33,[3]シフト記号表!$C$6:$L$47,10,FALSE))</f>
        <v/>
      </c>
      <c r="BB34" s="196">
        <f>IF($BE$3="４週",SUM(W34:AX34),IF($BE$3="暦月",SUM(W34:BA34),""))</f>
        <v>0</v>
      </c>
      <c r="BC34" s="197"/>
      <c r="BD34" s="198">
        <f>IF($BE$3="４週",BB34/4,IF($BE$3="暦月",(BB34/($BE$8/7)),""))</f>
        <v>0</v>
      </c>
      <c r="BE34" s="197"/>
      <c r="BF34" s="193"/>
      <c r="BG34" s="194"/>
      <c r="BH34" s="194"/>
      <c r="BI34" s="194"/>
      <c r="BJ34" s="195"/>
    </row>
    <row r="35" spans="2:62" ht="20.25" customHeight="1" x14ac:dyDescent="0.55000000000000004">
      <c r="B35" s="199">
        <f>B33+1</f>
        <v>11</v>
      </c>
      <c r="C35" s="201"/>
      <c r="D35" s="202"/>
      <c r="E35" s="70"/>
      <c r="F35" s="71"/>
      <c r="G35" s="70"/>
      <c r="H35" s="71"/>
      <c r="I35" s="205"/>
      <c r="J35" s="206"/>
      <c r="K35" s="209"/>
      <c r="L35" s="210"/>
      <c r="M35" s="210"/>
      <c r="N35" s="211"/>
      <c r="O35" s="215"/>
      <c r="P35" s="216"/>
      <c r="Q35" s="216"/>
      <c r="R35" s="216"/>
      <c r="S35" s="217"/>
      <c r="T35" s="90" t="s">
        <v>32</v>
      </c>
      <c r="U35" s="91"/>
      <c r="V35" s="92"/>
      <c r="W35" s="83"/>
      <c r="X35" s="84"/>
      <c r="Y35" s="84"/>
      <c r="Z35" s="84"/>
      <c r="AA35" s="84"/>
      <c r="AB35" s="84"/>
      <c r="AC35" s="85"/>
      <c r="AD35" s="83"/>
      <c r="AE35" s="84"/>
      <c r="AF35" s="84"/>
      <c r="AG35" s="84"/>
      <c r="AH35" s="84"/>
      <c r="AI35" s="84"/>
      <c r="AJ35" s="85"/>
      <c r="AK35" s="83"/>
      <c r="AL35" s="84"/>
      <c r="AM35" s="84"/>
      <c r="AN35" s="84"/>
      <c r="AO35" s="84"/>
      <c r="AP35" s="84"/>
      <c r="AQ35" s="85"/>
      <c r="AR35" s="83"/>
      <c r="AS35" s="84"/>
      <c r="AT35" s="84"/>
      <c r="AU35" s="84"/>
      <c r="AV35" s="84"/>
      <c r="AW35" s="84"/>
      <c r="AX35" s="85"/>
      <c r="AY35" s="83"/>
      <c r="AZ35" s="84"/>
      <c r="BA35" s="86"/>
      <c r="BB35" s="218"/>
      <c r="BC35" s="219"/>
      <c r="BD35" s="180"/>
      <c r="BE35" s="181"/>
      <c r="BF35" s="182"/>
      <c r="BG35" s="183"/>
      <c r="BH35" s="183"/>
      <c r="BI35" s="183"/>
      <c r="BJ35" s="184"/>
    </row>
    <row r="36" spans="2:62" ht="20.25" customHeight="1" x14ac:dyDescent="0.55000000000000004">
      <c r="B36" s="200"/>
      <c r="C36" s="203"/>
      <c r="D36" s="204"/>
      <c r="E36" s="70"/>
      <c r="F36" s="71"/>
      <c r="G36" s="70"/>
      <c r="H36" s="71"/>
      <c r="I36" s="207"/>
      <c r="J36" s="208"/>
      <c r="K36" s="212"/>
      <c r="L36" s="213"/>
      <c r="M36" s="213"/>
      <c r="N36" s="214"/>
      <c r="O36" s="215"/>
      <c r="P36" s="216"/>
      <c r="Q36" s="216"/>
      <c r="R36" s="216"/>
      <c r="S36" s="217"/>
      <c r="T36" s="87" t="s">
        <v>33</v>
      </c>
      <c r="U36" s="88"/>
      <c r="V36" s="89"/>
      <c r="W36" s="75" t="str">
        <f>IF(W35="","",VLOOKUP(W35,[3]シフト記号表!$C$6:$L$47,10,FALSE))</f>
        <v/>
      </c>
      <c r="X36" s="76" t="str">
        <f>IF(X35="","",VLOOKUP(X35,[3]シフト記号表!$C$6:$L$47,10,FALSE))</f>
        <v/>
      </c>
      <c r="Y36" s="76" t="str">
        <f>IF(Y35="","",VLOOKUP(Y35,[3]シフト記号表!$C$6:$L$47,10,FALSE))</f>
        <v/>
      </c>
      <c r="Z36" s="76" t="str">
        <f>IF(Z35="","",VLOOKUP(Z35,[3]シフト記号表!$C$6:$L$47,10,FALSE))</f>
        <v/>
      </c>
      <c r="AA36" s="76" t="str">
        <f>IF(AA35="","",VLOOKUP(AA35,[3]シフト記号表!$C$6:$L$47,10,FALSE))</f>
        <v/>
      </c>
      <c r="AB36" s="76" t="str">
        <f>IF(AB35="","",VLOOKUP(AB35,[3]シフト記号表!$C$6:$L$47,10,FALSE))</f>
        <v/>
      </c>
      <c r="AC36" s="77" t="str">
        <f>IF(AC35="","",VLOOKUP(AC35,[3]シフト記号表!$C$6:$L$47,10,FALSE))</f>
        <v/>
      </c>
      <c r="AD36" s="75" t="str">
        <f>IF(AD35="","",VLOOKUP(AD35,[3]シフト記号表!$C$6:$L$47,10,FALSE))</f>
        <v/>
      </c>
      <c r="AE36" s="76" t="str">
        <f>IF(AE35="","",VLOOKUP(AE35,[3]シフト記号表!$C$6:$L$47,10,FALSE))</f>
        <v/>
      </c>
      <c r="AF36" s="76" t="str">
        <f>IF(AF35="","",VLOOKUP(AF35,[3]シフト記号表!$C$6:$L$47,10,FALSE))</f>
        <v/>
      </c>
      <c r="AG36" s="76" t="str">
        <f>IF(AG35="","",VLOOKUP(AG35,[3]シフト記号表!$C$6:$L$47,10,FALSE))</f>
        <v/>
      </c>
      <c r="AH36" s="76" t="str">
        <f>IF(AH35="","",VLOOKUP(AH35,[3]シフト記号表!$C$6:$L$47,10,FALSE))</f>
        <v/>
      </c>
      <c r="AI36" s="76" t="str">
        <f>IF(AI35="","",VLOOKUP(AI35,[3]シフト記号表!$C$6:$L$47,10,FALSE))</f>
        <v/>
      </c>
      <c r="AJ36" s="77" t="str">
        <f>IF(AJ35="","",VLOOKUP(AJ35,[3]シフト記号表!$C$6:$L$47,10,FALSE))</f>
        <v/>
      </c>
      <c r="AK36" s="75" t="str">
        <f>IF(AK35="","",VLOOKUP(AK35,[3]シフト記号表!$C$6:$L$47,10,FALSE))</f>
        <v/>
      </c>
      <c r="AL36" s="76" t="str">
        <f>IF(AL35="","",VLOOKUP(AL35,[3]シフト記号表!$C$6:$L$47,10,FALSE))</f>
        <v/>
      </c>
      <c r="AM36" s="76" t="str">
        <f>IF(AM35="","",VLOOKUP(AM35,[3]シフト記号表!$C$6:$L$47,10,FALSE))</f>
        <v/>
      </c>
      <c r="AN36" s="76" t="str">
        <f>IF(AN35="","",VLOOKUP(AN35,[3]シフト記号表!$C$6:$L$47,10,FALSE))</f>
        <v/>
      </c>
      <c r="AO36" s="76" t="str">
        <f>IF(AO35="","",VLOOKUP(AO35,[3]シフト記号表!$C$6:$L$47,10,FALSE))</f>
        <v/>
      </c>
      <c r="AP36" s="76" t="str">
        <f>IF(AP35="","",VLOOKUP(AP35,[3]シフト記号表!$C$6:$L$47,10,FALSE))</f>
        <v/>
      </c>
      <c r="AQ36" s="77" t="str">
        <f>IF(AQ35="","",VLOOKUP(AQ35,[3]シフト記号表!$C$6:$L$47,10,FALSE))</f>
        <v/>
      </c>
      <c r="AR36" s="75" t="str">
        <f>IF(AR35="","",VLOOKUP(AR35,[3]シフト記号表!$C$6:$L$47,10,FALSE))</f>
        <v/>
      </c>
      <c r="AS36" s="76" t="str">
        <f>IF(AS35="","",VLOOKUP(AS35,[3]シフト記号表!$C$6:$L$47,10,FALSE))</f>
        <v/>
      </c>
      <c r="AT36" s="76" t="str">
        <f>IF(AT35="","",VLOOKUP(AT35,[3]シフト記号表!$C$6:$L$47,10,FALSE))</f>
        <v/>
      </c>
      <c r="AU36" s="76" t="str">
        <f>IF(AU35="","",VLOOKUP(AU35,[3]シフト記号表!$C$6:$L$47,10,FALSE))</f>
        <v/>
      </c>
      <c r="AV36" s="76" t="str">
        <f>IF(AV35="","",VLOOKUP(AV35,[3]シフト記号表!$C$6:$L$47,10,FALSE))</f>
        <v/>
      </c>
      <c r="AW36" s="76" t="str">
        <f>IF(AW35="","",VLOOKUP(AW35,[3]シフト記号表!$C$6:$L$47,10,FALSE))</f>
        <v/>
      </c>
      <c r="AX36" s="77" t="str">
        <f>IF(AX35="","",VLOOKUP(AX35,[3]シフト記号表!$C$6:$L$47,10,FALSE))</f>
        <v/>
      </c>
      <c r="AY36" s="75" t="str">
        <f>IF(AY35="","",VLOOKUP(AY35,[3]シフト記号表!$C$6:$L$47,10,FALSE))</f>
        <v/>
      </c>
      <c r="AZ36" s="76" t="str">
        <f>IF(AZ35="","",VLOOKUP(AZ35,[3]シフト記号表!$C$6:$L$47,10,FALSE))</f>
        <v/>
      </c>
      <c r="BA36" s="76" t="str">
        <f>IF(BA35="","",VLOOKUP(BA35,[3]シフト記号表!$C$6:$L$47,10,FALSE))</f>
        <v/>
      </c>
      <c r="BB36" s="196">
        <f>IF($BE$3="４週",SUM(W36:AX36),IF($BE$3="暦月",SUM(W36:BA36),""))</f>
        <v>0</v>
      </c>
      <c r="BC36" s="197"/>
      <c r="BD36" s="198">
        <f>IF($BE$3="４週",BB36/4,IF($BE$3="暦月",(BB36/($BE$8/7)),""))</f>
        <v>0</v>
      </c>
      <c r="BE36" s="197"/>
      <c r="BF36" s="193"/>
      <c r="BG36" s="194"/>
      <c r="BH36" s="194"/>
      <c r="BI36" s="194"/>
      <c r="BJ36" s="195"/>
    </row>
    <row r="37" spans="2:62" ht="20.25" customHeight="1" x14ac:dyDescent="0.55000000000000004">
      <c r="B37" s="199">
        <f>B35+1</f>
        <v>12</v>
      </c>
      <c r="C37" s="201"/>
      <c r="D37" s="202"/>
      <c r="E37" s="70"/>
      <c r="F37" s="71"/>
      <c r="G37" s="70"/>
      <c r="H37" s="71"/>
      <c r="I37" s="205"/>
      <c r="J37" s="206"/>
      <c r="K37" s="209"/>
      <c r="L37" s="210"/>
      <c r="M37" s="210"/>
      <c r="N37" s="211"/>
      <c r="O37" s="215"/>
      <c r="P37" s="216"/>
      <c r="Q37" s="216"/>
      <c r="R37" s="216"/>
      <c r="S37" s="217"/>
      <c r="T37" s="90" t="s">
        <v>32</v>
      </c>
      <c r="U37" s="91"/>
      <c r="V37" s="92"/>
      <c r="W37" s="83"/>
      <c r="X37" s="84"/>
      <c r="Y37" s="84"/>
      <c r="Z37" s="84"/>
      <c r="AA37" s="84"/>
      <c r="AB37" s="84"/>
      <c r="AC37" s="85"/>
      <c r="AD37" s="83"/>
      <c r="AE37" s="84"/>
      <c r="AF37" s="84"/>
      <c r="AG37" s="84"/>
      <c r="AH37" s="84"/>
      <c r="AI37" s="84"/>
      <c r="AJ37" s="85"/>
      <c r="AK37" s="83"/>
      <c r="AL37" s="84"/>
      <c r="AM37" s="84"/>
      <c r="AN37" s="84"/>
      <c r="AO37" s="84"/>
      <c r="AP37" s="84"/>
      <c r="AQ37" s="85"/>
      <c r="AR37" s="83"/>
      <c r="AS37" s="84"/>
      <c r="AT37" s="84"/>
      <c r="AU37" s="84"/>
      <c r="AV37" s="84"/>
      <c r="AW37" s="84"/>
      <c r="AX37" s="85"/>
      <c r="AY37" s="83"/>
      <c r="AZ37" s="84"/>
      <c r="BA37" s="86"/>
      <c r="BB37" s="218"/>
      <c r="BC37" s="219"/>
      <c r="BD37" s="180"/>
      <c r="BE37" s="181"/>
      <c r="BF37" s="182"/>
      <c r="BG37" s="183"/>
      <c r="BH37" s="183"/>
      <c r="BI37" s="183"/>
      <c r="BJ37" s="184"/>
    </row>
    <row r="38" spans="2:62" ht="20.25" customHeight="1" x14ac:dyDescent="0.55000000000000004">
      <c r="B38" s="200"/>
      <c r="C38" s="203"/>
      <c r="D38" s="204"/>
      <c r="E38" s="70"/>
      <c r="F38" s="71"/>
      <c r="G38" s="70"/>
      <c r="H38" s="71"/>
      <c r="I38" s="207"/>
      <c r="J38" s="208"/>
      <c r="K38" s="212"/>
      <c r="L38" s="213"/>
      <c r="M38" s="213"/>
      <c r="N38" s="214"/>
      <c r="O38" s="215"/>
      <c r="P38" s="216"/>
      <c r="Q38" s="216"/>
      <c r="R38" s="216"/>
      <c r="S38" s="217"/>
      <c r="T38" s="87" t="s">
        <v>33</v>
      </c>
      <c r="U38" s="88"/>
      <c r="V38" s="89"/>
      <c r="W38" s="75" t="str">
        <f>IF(W37="","",VLOOKUP(W37,[3]シフト記号表!$C$6:$L$47,10,FALSE))</f>
        <v/>
      </c>
      <c r="X38" s="76" t="str">
        <f>IF(X37="","",VLOOKUP(X37,[3]シフト記号表!$C$6:$L$47,10,FALSE))</f>
        <v/>
      </c>
      <c r="Y38" s="76" t="str">
        <f>IF(Y37="","",VLOOKUP(Y37,[3]シフト記号表!$C$6:$L$47,10,FALSE))</f>
        <v/>
      </c>
      <c r="Z38" s="76" t="str">
        <f>IF(Z37="","",VLOOKUP(Z37,[3]シフト記号表!$C$6:$L$47,10,FALSE))</f>
        <v/>
      </c>
      <c r="AA38" s="76" t="str">
        <f>IF(AA37="","",VLOOKUP(AA37,[3]シフト記号表!$C$6:$L$47,10,FALSE))</f>
        <v/>
      </c>
      <c r="AB38" s="76" t="str">
        <f>IF(AB37="","",VLOOKUP(AB37,[3]シフト記号表!$C$6:$L$47,10,FALSE))</f>
        <v/>
      </c>
      <c r="AC38" s="77" t="str">
        <f>IF(AC37="","",VLOOKUP(AC37,[3]シフト記号表!$C$6:$L$47,10,FALSE))</f>
        <v/>
      </c>
      <c r="AD38" s="75" t="str">
        <f>IF(AD37="","",VLOOKUP(AD37,[3]シフト記号表!$C$6:$L$47,10,FALSE))</f>
        <v/>
      </c>
      <c r="AE38" s="76" t="str">
        <f>IF(AE37="","",VLOOKUP(AE37,[3]シフト記号表!$C$6:$L$47,10,FALSE))</f>
        <v/>
      </c>
      <c r="AF38" s="76" t="str">
        <f>IF(AF37="","",VLOOKUP(AF37,[3]シフト記号表!$C$6:$L$47,10,FALSE))</f>
        <v/>
      </c>
      <c r="AG38" s="76" t="str">
        <f>IF(AG37="","",VLOOKUP(AG37,[3]シフト記号表!$C$6:$L$47,10,FALSE))</f>
        <v/>
      </c>
      <c r="AH38" s="76" t="str">
        <f>IF(AH37="","",VLOOKUP(AH37,[3]シフト記号表!$C$6:$L$47,10,FALSE))</f>
        <v/>
      </c>
      <c r="AI38" s="76" t="str">
        <f>IF(AI37="","",VLOOKUP(AI37,[3]シフト記号表!$C$6:$L$47,10,FALSE))</f>
        <v/>
      </c>
      <c r="AJ38" s="77" t="str">
        <f>IF(AJ37="","",VLOOKUP(AJ37,[3]シフト記号表!$C$6:$L$47,10,FALSE))</f>
        <v/>
      </c>
      <c r="AK38" s="75" t="str">
        <f>IF(AK37="","",VLOOKUP(AK37,[3]シフト記号表!$C$6:$L$47,10,FALSE))</f>
        <v/>
      </c>
      <c r="AL38" s="76" t="str">
        <f>IF(AL37="","",VLOOKUP(AL37,[3]シフト記号表!$C$6:$L$47,10,FALSE))</f>
        <v/>
      </c>
      <c r="AM38" s="76" t="str">
        <f>IF(AM37="","",VLOOKUP(AM37,[3]シフト記号表!$C$6:$L$47,10,FALSE))</f>
        <v/>
      </c>
      <c r="AN38" s="76" t="str">
        <f>IF(AN37="","",VLOOKUP(AN37,[3]シフト記号表!$C$6:$L$47,10,FALSE))</f>
        <v/>
      </c>
      <c r="AO38" s="76" t="str">
        <f>IF(AO37="","",VLOOKUP(AO37,[3]シフト記号表!$C$6:$L$47,10,FALSE))</f>
        <v/>
      </c>
      <c r="AP38" s="76" t="str">
        <f>IF(AP37="","",VLOOKUP(AP37,[3]シフト記号表!$C$6:$L$47,10,FALSE))</f>
        <v/>
      </c>
      <c r="AQ38" s="77" t="str">
        <f>IF(AQ37="","",VLOOKUP(AQ37,[3]シフト記号表!$C$6:$L$47,10,FALSE))</f>
        <v/>
      </c>
      <c r="AR38" s="75" t="str">
        <f>IF(AR37="","",VLOOKUP(AR37,[3]シフト記号表!$C$6:$L$47,10,FALSE))</f>
        <v/>
      </c>
      <c r="AS38" s="76" t="str">
        <f>IF(AS37="","",VLOOKUP(AS37,[3]シフト記号表!$C$6:$L$47,10,FALSE))</f>
        <v/>
      </c>
      <c r="AT38" s="76" t="str">
        <f>IF(AT37="","",VLOOKUP(AT37,[3]シフト記号表!$C$6:$L$47,10,FALSE))</f>
        <v/>
      </c>
      <c r="AU38" s="76" t="str">
        <f>IF(AU37="","",VLOOKUP(AU37,[3]シフト記号表!$C$6:$L$47,10,FALSE))</f>
        <v/>
      </c>
      <c r="AV38" s="76" t="str">
        <f>IF(AV37="","",VLOOKUP(AV37,[3]シフト記号表!$C$6:$L$47,10,FALSE))</f>
        <v/>
      </c>
      <c r="AW38" s="76" t="str">
        <f>IF(AW37="","",VLOOKUP(AW37,[3]シフト記号表!$C$6:$L$47,10,FALSE))</f>
        <v/>
      </c>
      <c r="AX38" s="77" t="str">
        <f>IF(AX37="","",VLOOKUP(AX37,[3]シフト記号表!$C$6:$L$47,10,FALSE))</f>
        <v/>
      </c>
      <c r="AY38" s="75" t="str">
        <f>IF(AY37="","",VLOOKUP(AY37,[3]シフト記号表!$C$6:$L$47,10,FALSE))</f>
        <v/>
      </c>
      <c r="AZ38" s="76" t="str">
        <f>IF(AZ37="","",VLOOKUP(AZ37,[3]シフト記号表!$C$6:$L$47,10,FALSE))</f>
        <v/>
      </c>
      <c r="BA38" s="76" t="str">
        <f>IF(BA37="","",VLOOKUP(BA37,[3]シフト記号表!$C$6:$L$47,10,FALSE))</f>
        <v/>
      </c>
      <c r="BB38" s="196">
        <f>IF($BE$3="４週",SUM(W38:AX38),IF($BE$3="暦月",SUM(W38:BA38),""))</f>
        <v>0</v>
      </c>
      <c r="BC38" s="197"/>
      <c r="BD38" s="198">
        <f>IF($BE$3="４週",BB38/4,IF($BE$3="暦月",(BB38/($BE$8/7)),""))</f>
        <v>0</v>
      </c>
      <c r="BE38" s="197"/>
      <c r="BF38" s="193"/>
      <c r="BG38" s="194"/>
      <c r="BH38" s="194"/>
      <c r="BI38" s="194"/>
      <c r="BJ38" s="195"/>
    </row>
    <row r="39" spans="2:62" ht="20.25" customHeight="1" x14ac:dyDescent="0.55000000000000004">
      <c r="B39" s="199">
        <f>B37+1</f>
        <v>13</v>
      </c>
      <c r="C39" s="201"/>
      <c r="D39" s="202"/>
      <c r="E39" s="70"/>
      <c r="F39" s="71"/>
      <c r="G39" s="70"/>
      <c r="H39" s="71"/>
      <c r="I39" s="205"/>
      <c r="J39" s="206"/>
      <c r="K39" s="209"/>
      <c r="L39" s="210"/>
      <c r="M39" s="210"/>
      <c r="N39" s="211"/>
      <c r="O39" s="215"/>
      <c r="P39" s="216"/>
      <c r="Q39" s="216"/>
      <c r="R39" s="216"/>
      <c r="S39" s="217"/>
      <c r="T39" s="90" t="s">
        <v>32</v>
      </c>
      <c r="U39" s="91"/>
      <c r="V39" s="92"/>
      <c r="W39" s="83"/>
      <c r="X39" s="84"/>
      <c r="Y39" s="84"/>
      <c r="Z39" s="84"/>
      <c r="AA39" s="84"/>
      <c r="AB39" s="84"/>
      <c r="AC39" s="85"/>
      <c r="AD39" s="83"/>
      <c r="AE39" s="84"/>
      <c r="AF39" s="84"/>
      <c r="AG39" s="84"/>
      <c r="AH39" s="84"/>
      <c r="AI39" s="84"/>
      <c r="AJ39" s="85"/>
      <c r="AK39" s="83"/>
      <c r="AL39" s="84"/>
      <c r="AM39" s="84"/>
      <c r="AN39" s="84"/>
      <c r="AO39" s="84"/>
      <c r="AP39" s="84"/>
      <c r="AQ39" s="85"/>
      <c r="AR39" s="83"/>
      <c r="AS39" s="84"/>
      <c r="AT39" s="84"/>
      <c r="AU39" s="84"/>
      <c r="AV39" s="84"/>
      <c r="AW39" s="84"/>
      <c r="AX39" s="85"/>
      <c r="AY39" s="83"/>
      <c r="AZ39" s="84"/>
      <c r="BA39" s="86"/>
      <c r="BB39" s="218"/>
      <c r="BC39" s="219"/>
      <c r="BD39" s="180"/>
      <c r="BE39" s="181"/>
      <c r="BF39" s="182"/>
      <c r="BG39" s="183"/>
      <c r="BH39" s="183"/>
      <c r="BI39" s="183"/>
      <c r="BJ39" s="184"/>
    </row>
    <row r="40" spans="2:62" ht="20.25" customHeight="1" x14ac:dyDescent="0.55000000000000004">
      <c r="B40" s="200"/>
      <c r="C40" s="203"/>
      <c r="D40" s="204"/>
      <c r="E40" s="70"/>
      <c r="F40" s="71"/>
      <c r="G40" s="70"/>
      <c r="H40" s="71"/>
      <c r="I40" s="207"/>
      <c r="J40" s="208"/>
      <c r="K40" s="212"/>
      <c r="L40" s="213"/>
      <c r="M40" s="213"/>
      <c r="N40" s="214"/>
      <c r="O40" s="215"/>
      <c r="P40" s="216"/>
      <c r="Q40" s="216"/>
      <c r="R40" s="216"/>
      <c r="S40" s="217"/>
      <c r="T40" s="87" t="s">
        <v>33</v>
      </c>
      <c r="U40" s="88"/>
      <c r="V40" s="89"/>
      <c r="W40" s="75" t="str">
        <f>IF(W39="","",VLOOKUP(W39,[3]シフト記号表!$C$6:$L$47,10,FALSE))</f>
        <v/>
      </c>
      <c r="X40" s="76" t="str">
        <f>IF(X39="","",VLOOKUP(X39,[3]シフト記号表!$C$6:$L$47,10,FALSE))</f>
        <v/>
      </c>
      <c r="Y40" s="76" t="str">
        <f>IF(Y39="","",VLOOKUP(Y39,[3]シフト記号表!$C$6:$L$47,10,FALSE))</f>
        <v/>
      </c>
      <c r="Z40" s="76" t="str">
        <f>IF(Z39="","",VLOOKUP(Z39,[3]シフト記号表!$C$6:$L$47,10,FALSE))</f>
        <v/>
      </c>
      <c r="AA40" s="76" t="str">
        <f>IF(AA39="","",VLOOKUP(AA39,[3]シフト記号表!$C$6:$L$47,10,FALSE))</f>
        <v/>
      </c>
      <c r="AB40" s="76" t="str">
        <f>IF(AB39="","",VLOOKUP(AB39,[3]シフト記号表!$C$6:$L$47,10,FALSE))</f>
        <v/>
      </c>
      <c r="AC40" s="77" t="str">
        <f>IF(AC39="","",VLOOKUP(AC39,[3]シフト記号表!$C$6:$L$47,10,FALSE))</f>
        <v/>
      </c>
      <c r="AD40" s="75" t="str">
        <f>IF(AD39="","",VLOOKUP(AD39,[3]シフト記号表!$C$6:$L$47,10,FALSE))</f>
        <v/>
      </c>
      <c r="AE40" s="76" t="str">
        <f>IF(AE39="","",VLOOKUP(AE39,[3]シフト記号表!$C$6:$L$47,10,FALSE))</f>
        <v/>
      </c>
      <c r="AF40" s="76" t="str">
        <f>IF(AF39="","",VLOOKUP(AF39,[3]シフト記号表!$C$6:$L$47,10,FALSE))</f>
        <v/>
      </c>
      <c r="AG40" s="76" t="str">
        <f>IF(AG39="","",VLOOKUP(AG39,[3]シフト記号表!$C$6:$L$47,10,FALSE))</f>
        <v/>
      </c>
      <c r="AH40" s="76" t="str">
        <f>IF(AH39="","",VLOOKUP(AH39,[3]シフト記号表!$C$6:$L$47,10,FALSE))</f>
        <v/>
      </c>
      <c r="AI40" s="76" t="str">
        <f>IF(AI39="","",VLOOKUP(AI39,[3]シフト記号表!$C$6:$L$47,10,FALSE))</f>
        <v/>
      </c>
      <c r="AJ40" s="77" t="str">
        <f>IF(AJ39="","",VLOOKUP(AJ39,[3]シフト記号表!$C$6:$L$47,10,FALSE))</f>
        <v/>
      </c>
      <c r="AK40" s="75" t="str">
        <f>IF(AK39="","",VLOOKUP(AK39,[3]シフト記号表!$C$6:$L$47,10,FALSE))</f>
        <v/>
      </c>
      <c r="AL40" s="76" t="str">
        <f>IF(AL39="","",VLOOKUP(AL39,[3]シフト記号表!$C$6:$L$47,10,FALSE))</f>
        <v/>
      </c>
      <c r="AM40" s="76" t="str">
        <f>IF(AM39="","",VLOOKUP(AM39,[3]シフト記号表!$C$6:$L$47,10,FALSE))</f>
        <v/>
      </c>
      <c r="AN40" s="76" t="str">
        <f>IF(AN39="","",VLOOKUP(AN39,[3]シフト記号表!$C$6:$L$47,10,FALSE))</f>
        <v/>
      </c>
      <c r="AO40" s="76" t="str">
        <f>IF(AO39="","",VLOOKUP(AO39,[3]シフト記号表!$C$6:$L$47,10,FALSE))</f>
        <v/>
      </c>
      <c r="AP40" s="76" t="str">
        <f>IF(AP39="","",VLOOKUP(AP39,[3]シフト記号表!$C$6:$L$47,10,FALSE))</f>
        <v/>
      </c>
      <c r="AQ40" s="77" t="str">
        <f>IF(AQ39="","",VLOOKUP(AQ39,[3]シフト記号表!$C$6:$L$47,10,FALSE))</f>
        <v/>
      </c>
      <c r="AR40" s="75" t="str">
        <f>IF(AR39="","",VLOOKUP(AR39,[3]シフト記号表!$C$6:$L$47,10,FALSE))</f>
        <v/>
      </c>
      <c r="AS40" s="76" t="str">
        <f>IF(AS39="","",VLOOKUP(AS39,[3]シフト記号表!$C$6:$L$47,10,FALSE))</f>
        <v/>
      </c>
      <c r="AT40" s="76" t="str">
        <f>IF(AT39="","",VLOOKUP(AT39,[3]シフト記号表!$C$6:$L$47,10,FALSE))</f>
        <v/>
      </c>
      <c r="AU40" s="76" t="str">
        <f>IF(AU39="","",VLOOKUP(AU39,[3]シフト記号表!$C$6:$L$47,10,FALSE))</f>
        <v/>
      </c>
      <c r="AV40" s="76" t="str">
        <f>IF(AV39="","",VLOOKUP(AV39,[3]シフト記号表!$C$6:$L$47,10,FALSE))</f>
        <v/>
      </c>
      <c r="AW40" s="76" t="str">
        <f>IF(AW39="","",VLOOKUP(AW39,[3]シフト記号表!$C$6:$L$47,10,FALSE))</f>
        <v/>
      </c>
      <c r="AX40" s="77" t="str">
        <f>IF(AX39="","",VLOOKUP(AX39,[3]シフト記号表!$C$6:$L$47,10,FALSE))</f>
        <v/>
      </c>
      <c r="AY40" s="75" t="str">
        <f>IF(AY39="","",VLOOKUP(AY39,[3]シフト記号表!$C$6:$L$47,10,FALSE))</f>
        <v/>
      </c>
      <c r="AZ40" s="76" t="str">
        <f>IF(AZ39="","",VLOOKUP(AZ39,[3]シフト記号表!$C$6:$L$47,10,FALSE))</f>
        <v/>
      </c>
      <c r="BA40" s="76" t="str">
        <f>IF(BA39="","",VLOOKUP(BA39,[3]シフト記号表!$C$6:$L$47,10,FALSE))</f>
        <v/>
      </c>
      <c r="BB40" s="196">
        <f>IF($BE$3="４週",SUM(W40:AX40),IF($BE$3="暦月",SUM(W40:BA40),""))</f>
        <v>0</v>
      </c>
      <c r="BC40" s="197"/>
      <c r="BD40" s="198">
        <f>IF($BE$3="４週",BB40/4,IF($BE$3="暦月",(BB40/($BE$8/7)),""))</f>
        <v>0</v>
      </c>
      <c r="BE40" s="197"/>
      <c r="BF40" s="193"/>
      <c r="BG40" s="194"/>
      <c r="BH40" s="194"/>
      <c r="BI40" s="194"/>
      <c r="BJ40" s="195"/>
    </row>
    <row r="41" spans="2:62" ht="20.25" customHeight="1" x14ac:dyDescent="0.55000000000000004">
      <c r="B41" s="199">
        <f>B39+1</f>
        <v>14</v>
      </c>
      <c r="C41" s="201"/>
      <c r="D41" s="202"/>
      <c r="E41" s="70"/>
      <c r="F41" s="71"/>
      <c r="G41" s="70"/>
      <c r="H41" s="71"/>
      <c r="I41" s="205"/>
      <c r="J41" s="206"/>
      <c r="K41" s="209"/>
      <c r="L41" s="210"/>
      <c r="M41" s="210"/>
      <c r="N41" s="211"/>
      <c r="O41" s="215"/>
      <c r="P41" s="216"/>
      <c r="Q41" s="216"/>
      <c r="R41" s="216"/>
      <c r="S41" s="217"/>
      <c r="T41" s="90" t="s">
        <v>32</v>
      </c>
      <c r="U41" s="91"/>
      <c r="V41" s="92"/>
      <c r="W41" s="83"/>
      <c r="X41" s="84"/>
      <c r="Y41" s="84"/>
      <c r="Z41" s="84"/>
      <c r="AA41" s="84"/>
      <c r="AB41" s="84"/>
      <c r="AC41" s="85"/>
      <c r="AD41" s="83"/>
      <c r="AE41" s="84"/>
      <c r="AF41" s="84"/>
      <c r="AG41" s="84"/>
      <c r="AH41" s="84"/>
      <c r="AI41" s="84"/>
      <c r="AJ41" s="85"/>
      <c r="AK41" s="83"/>
      <c r="AL41" s="84"/>
      <c r="AM41" s="84"/>
      <c r="AN41" s="84"/>
      <c r="AO41" s="84"/>
      <c r="AP41" s="84"/>
      <c r="AQ41" s="85"/>
      <c r="AR41" s="83"/>
      <c r="AS41" s="84"/>
      <c r="AT41" s="84"/>
      <c r="AU41" s="84"/>
      <c r="AV41" s="84"/>
      <c r="AW41" s="84"/>
      <c r="AX41" s="85"/>
      <c r="AY41" s="83"/>
      <c r="AZ41" s="84"/>
      <c r="BA41" s="86"/>
      <c r="BB41" s="218"/>
      <c r="BC41" s="219"/>
      <c r="BD41" s="180"/>
      <c r="BE41" s="181"/>
      <c r="BF41" s="182"/>
      <c r="BG41" s="183"/>
      <c r="BH41" s="183"/>
      <c r="BI41" s="183"/>
      <c r="BJ41" s="184"/>
    </row>
    <row r="42" spans="2:62" ht="20.25" customHeight="1" x14ac:dyDescent="0.55000000000000004">
      <c r="B42" s="200"/>
      <c r="C42" s="203"/>
      <c r="D42" s="204"/>
      <c r="E42" s="70"/>
      <c r="F42" s="71"/>
      <c r="G42" s="70"/>
      <c r="H42" s="71"/>
      <c r="I42" s="207"/>
      <c r="J42" s="208"/>
      <c r="K42" s="212"/>
      <c r="L42" s="213"/>
      <c r="M42" s="213"/>
      <c r="N42" s="214"/>
      <c r="O42" s="215"/>
      <c r="P42" s="216"/>
      <c r="Q42" s="216"/>
      <c r="R42" s="216"/>
      <c r="S42" s="217"/>
      <c r="T42" s="87" t="s">
        <v>33</v>
      </c>
      <c r="U42" s="88"/>
      <c r="V42" s="89"/>
      <c r="W42" s="75" t="str">
        <f>IF(W41="","",VLOOKUP(W41,[3]シフト記号表!$C$6:$L$47,10,FALSE))</f>
        <v/>
      </c>
      <c r="X42" s="76" t="str">
        <f>IF(X41="","",VLOOKUP(X41,[3]シフト記号表!$C$6:$L$47,10,FALSE))</f>
        <v/>
      </c>
      <c r="Y42" s="76" t="str">
        <f>IF(Y41="","",VLOOKUP(Y41,[3]シフト記号表!$C$6:$L$47,10,FALSE))</f>
        <v/>
      </c>
      <c r="Z42" s="76" t="str">
        <f>IF(Z41="","",VLOOKUP(Z41,[3]シフト記号表!$C$6:$L$47,10,FALSE))</f>
        <v/>
      </c>
      <c r="AA42" s="76" t="str">
        <f>IF(AA41="","",VLOOKUP(AA41,[3]シフト記号表!$C$6:$L$47,10,FALSE))</f>
        <v/>
      </c>
      <c r="AB42" s="76" t="str">
        <f>IF(AB41="","",VLOOKUP(AB41,[3]シフト記号表!$C$6:$L$47,10,FALSE))</f>
        <v/>
      </c>
      <c r="AC42" s="77" t="str">
        <f>IF(AC41="","",VLOOKUP(AC41,[3]シフト記号表!$C$6:$L$47,10,FALSE))</f>
        <v/>
      </c>
      <c r="AD42" s="75" t="str">
        <f>IF(AD41="","",VLOOKUP(AD41,[3]シフト記号表!$C$6:$L$47,10,FALSE))</f>
        <v/>
      </c>
      <c r="AE42" s="76" t="str">
        <f>IF(AE41="","",VLOOKUP(AE41,[3]シフト記号表!$C$6:$L$47,10,FALSE))</f>
        <v/>
      </c>
      <c r="AF42" s="76" t="str">
        <f>IF(AF41="","",VLOOKUP(AF41,[3]シフト記号表!$C$6:$L$47,10,FALSE))</f>
        <v/>
      </c>
      <c r="AG42" s="76" t="str">
        <f>IF(AG41="","",VLOOKUP(AG41,[3]シフト記号表!$C$6:$L$47,10,FALSE))</f>
        <v/>
      </c>
      <c r="AH42" s="76" t="str">
        <f>IF(AH41="","",VLOOKUP(AH41,[3]シフト記号表!$C$6:$L$47,10,FALSE))</f>
        <v/>
      </c>
      <c r="AI42" s="76" t="str">
        <f>IF(AI41="","",VLOOKUP(AI41,[3]シフト記号表!$C$6:$L$47,10,FALSE))</f>
        <v/>
      </c>
      <c r="AJ42" s="77" t="str">
        <f>IF(AJ41="","",VLOOKUP(AJ41,[3]シフト記号表!$C$6:$L$47,10,FALSE))</f>
        <v/>
      </c>
      <c r="AK42" s="75" t="str">
        <f>IF(AK41="","",VLOOKUP(AK41,[3]シフト記号表!$C$6:$L$47,10,FALSE))</f>
        <v/>
      </c>
      <c r="AL42" s="76" t="str">
        <f>IF(AL41="","",VLOOKUP(AL41,[3]シフト記号表!$C$6:$L$47,10,FALSE))</f>
        <v/>
      </c>
      <c r="AM42" s="76" t="str">
        <f>IF(AM41="","",VLOOKUP(AM41,[3]シフト記号表!$C$6:$L$47,10,FALSE))</f>
        <v/>
      </c>
      <c r="AN42" s="76" t="str">
        <f>IF(AN41="","",VLOOKUP(AN41,[3]シフト記号表!$C$6:$L$47,10,FALSE))</f>
        <v/>
      </c>
      <c r="AO42" s="76" t="str">
        <f>IF(AO41="","",VLOOKUP(AO41,[3]シフト記号表!$C$6:$L$47,10,FALSE))</f>
        <v/>
      </c>
      <c r="AP42" s="76" t="str">
        <f>IF(AP41="","",VLOOKUP(AP41,[3]シフト記号表!$C$6:$L$47,10,FALSE))</f>
        <v/>
      </c>
      <c r="AQ42" s="77" t="str">
        <f>IF(AQ41="","",VLOOKUP(AQ41,[3]シフト記号表!$C$6:$L$47,10,FALSE))</f>
        <v/>
      </c>
      <c r="AR42" s="75" t="str">
        <f>IF(AR41="","",VLOOKUP(AR41,[3]シフト記号表!$C$6:$L$47,10,FALSE))</f>
        <v/>
      </c>
      <c r="AS42" s="76" t="str">
        <f>IF(AS41="","",VLOOKUP(AS41,[3]シフト記号表!$C$6:$L$47,10,FALSE))</f>
        <v/>
      </c>
      <c r="AT42" s="76" t="str">
        <f>IF(AT41="","",VLOOKUP(AT41,[3]シフト記号表!$C$6:$L$47,10,FALSE))</f>
        <v/>
      </c>
      <c r="AU42" s="76" t="str">
        <f>IF(AU41="","",VLOOKUP(AU41,[3]シフト記号表!$C$6:$L$47,10,FALSE))</f>
        <v/>
      </c>
      <c r="AV42" s="76" t="str">
        <f>IF(AV41="","",VLOOKUP(AV41,[3]シフト記号表!$C$6:$L$47,10,FALSE))</f>
        <v/>
      </c>
      <c r="AW42" s="76" t="str">
        <f>IF(AW41="","",VLOOKUP(AW41,[3]シフト記号表!$C$6:$L$47,10,FALSE))</f>
        <v/>
      </c>
      <c r="AX42" s="77" t="str">
        <f>IF(AX41="","",VLOOKUP(AX41,[3]シフト記号表!$C$6:$L$47,10,FALSE))</f>
        <v/>
      </c>
      <c r="AY42" s="75" t="str">
        <f>IF(AY41="","",VLOOKUP(AY41,[3]シフト記号表!$C$6:$L$47,10,FALSE))</f>
        <v/>
      </c>
      <c r="AZ42" s="76" t="str">
        <f>IF(AZ41="","",VLOOKUP(AZ41,[3]シフト記号表!$C$6:$L$47,10,FALSE))</f>
        <v/>
      </c>
      <c r="BA42" s="76" t="str">
        <f>IF(BA41="","",VLOOKUP(BA41,[3]シフト記号表!$C$6:$L$47,10,FALSE))</f>
        <v/>
      </c>
      <c r="BB42" s="196">
        <f>IF($BE$3="４週",SUM(W42:AX42),IF($BE$3="暦月",SUM(W42:BA42),""))</f>
        <v>0</v>
      </c>
      <c r="BC42" s="197"/>
      <c r="BD42" s="198">
        <f>IF($BE$3="４週",BB42/4,IF($BE$3="暦月",(BB42/($BE$8/7)),""))</f>
        <v>0</v>
      </c>
      <c r="BE42" s="197"/>
      <c r="BF42" s="193"/>
      <c r="BG42" s="194"/>
      <c r="BH42" s="194"/>
      <c r="BI42" s="194"/>
      <c r="BJ42" s="195"/>
    </row>
    <row r="43" spans="2:62" ht="20.25" customHeight="1" x14ac:dyDescent="0.55000000000000004">
      <c r="B43" s="199">
        <f>B41+1</f>
        <v>15</v>
      </c>
      <c r="C43" s="201"/>
      <c r="D43" s="202"/>
      <c r="E43" s="70"/>
      <c r="F43" s="71"/>
      <c r="G43" s="70"/>
      <c r="H43" s="71"/>
      <c r="I43" s="205"/>
      <c r="J43" s="206"/>
      <c r="K43" s="209"/>
      <c r="L43" s="210"/>
      <c r="M43" s="210"/>
      <c r="N43" s="211"/>
      <c r="O43" s="215"/>
      <c r="P43" s="216"/>
      <c r="Q43" s="216"/>
      <c r="R43" s="216"/>
      <c r="S43" s="217"/>
      <c r="T43" s="90" t="s">
        <v>32</v>
      </c>
      <c r="U43" s="91"/>
      <c r="V43" s="92"/>
      <c r="W43" s="83"/>
      <c r="X43" s="84"/>
      <c r="Y43" s="84"/>
      <c r="Z43" s="84"/>
      <c r="AA43" s="84"/>
      <c r="AB43" s="84"/>
      <c r="AC43" s="85"/>
      <c r="AD43" s="83"/>
      <c r="AE43" s="84"/>
      <c r="AF43" s="84"/>
      <c r="AG43" s="84"/>
      <c r="AH43" s="84"/>
      <c r="AI43" s="84"/>
      <c r="AJ43" s="85"/>
      <c r="AK43" s="83"/>
      <c r="AL43" s="84"/>
      <c r="AM43" s="84"/>
      <c r="AN43" s="84"/>
      <c r="AO43" s="84"/>
      <c r="AP43" s="84"/>
      <c r="AQ43" s="85"/>
      <c r="AR43" s="83"/>
      <c r="AS43" s="84"/>
      <c r="AT43" s="84"/>
      <c r="AU43" s="84"/>
      <c r="AV43" s="84"/>
      <c r="AW43" s="84"/>
      <c r="AX43" s="85"/>
      <c r="AY43" s="83"/>
      <c r="AZ43" s="84"/>
      <c r="BA43" s="86"/>
      <c r="BB43" s="218"/>
      <c r="BC43" s="219"/>
      <c r="BD43" s="180"/>
      <c r="BE43" s="181"/>
      <c r="BF43" s="182"/>
      <c r="BG43" s="183"/>
      <c r="BH43" s="183"/>
      <c r="BI43" s="183"/>
      <c r="BJ43" s="184"/>
    </row>
    <row r="44" spans="2:62" ht="20.25" customHeight="1" x14ac:dyDescent="0.55000000000000004">
      <c r="B44" s="200"/>
      <c r="C44" s="203"/>
      <c r="D44" s="204"/>
      <c r="E44" s="70"/>
      <c r="F44" s="71">
        <f>C43</f>
        <v>0</v>
      </c>
      <c r="G44" s="70"/>
      <c r="H44" s="71">
        <f>I43</f>
        <v>0</v>
      </c>
      <c r="I44" s="207"/>
      <c r="J44" s="208"/>
      <c r="K44" s="212"/>
      <c r="L44" s="213"/>
      <c r="M44" s="213"/>
      <c r="N44" s="214"/>
      <c r="O44" s="215"/>
      <c r="P44" s="216"/>
      <c r="Q44" s="216"/>
      <c r="R44" s="216"/>
      <c r="S44" s="217"/>
      <c r="T44" s="87" t="s">
        <v>33</v>
      </c>
      <c r="U44" s="88"/>
      <c r="V44" s="89"/>
      <c r="W44" s="75" t="str">
        <f>IF(W43="","",VLOOKUP(W43,[3]シフト記号表!$C$6:$L$47,10,FALSE))</f>
        <v/>
      </c>
      <c r="X44" s="76" t="str">
        <f>IF(X43="","",VLOOKUP(X43,[3]シフト記号表!$C$6:$L$47,10,FALSE))</f>
        <v/>
      </c>
      <c r="Y44" s="76" t="str">
        <f>IF(Y43="","",VLOOKUP(Y43,[3]シフト記号表!$C$6:$L$47,10,FALSE))</f>
        <v/>
      </c>
      <c r="Z44" s="76" t="str">
        <f>IF(Z43="","",VLOOKUP(Z43,[3]シフト記号表!$C$6:$L$47,10,FALSE))</f>
        <v/>
      </c>
      <c r="AA44" s="76" t="str">
        <f>IF(AA43="","",VLOOKUP(AA43,[3]シフト記号表!$C$6:$L$47,10,FALSE))</f>
        <v/>
      </c>
      <c r="AB44" s="76" t="str">
        <f>IF(AB43="","",VLOOKUP(AB43,[3]シフト記号表!$C$6:$L$47,10,FALSE))</f>
        <v/>
      </c>
      <c r="AC44" s="77" t="str">
        <f>IF(AC43="","",VLOOKUP(AC43,[3]シフト記号表!$C$6:$L$47,10,FALSE))</f>
        <v/>
      </c>
      <c r="AD44" s="75" t="str">
        <f>IF(AD43="","",VLOOKUP(AD43,[3]シフト記号表!$C$6:$L$47,10,FALSE))</f>
        <v/>
      </c>
      <c r="AE44" s="76" t="str">
        <f>IF(AE43="","",VLOOKUP(AE43,[3]シフト記号表!$C$6:$L$47,10,FALSE))</f>
        <v/>
      </c>
      <c r="AF44" s="76" t="str">
        <f>IF(AF43="","",VLOOKUP(AF43,[3]シフト記号表!$C$6:$L$47,10,FALSE))</f>
        <v/>
      </c>
      <c r="AG44" s="76" t="str">
        <f>IF(AG43="","",VLOOKUP(AG43,[3]シフト記号表!$C$6:$L$47,10,FALSE))</f>
        <v/>
      </c>
      <c r="AH44" s="76" t="str">
        <f>IF(AH43="","",VLOOKUP(AH43,[3]シフト記号表!$C$6:$L$47,10,FALSE))</f>
        <v/>
      </c>
      <c r="AI44" s="76" t="str">
        <f>IF(AI43="","",VLOOKUP(AI43,[3]シフト記号表!$C$6:$L$47,10,FALSE))</f>
        <v/>
      </c>
      <c r="AJ44" s="77" t="str">
        <f>IF(AJ43="","",VLOOKUP(AJ43,[3]シフト記号表!$C$6:$L$47,10,FALSE))</f>
        <v/>
      </c>
      <c r="AK44" s="75" t="str">
        <f>IF(AK43="","",VLOOKUP(AK43,[3]シフト記号表!$C$6:$L$47,10,FALSE))</f>
        <v/>
      </c>
      <c r="AL44" s="76" t="str">
        <f>IF(AL43="","",VLOOKUP(AL43,[3]シフト記号表!$C$6:$L$47,10,FALSE))</f>
        <v/>
      </c>
      <c r="AM44" s="76" t="str">
        <f>IF(AM43="","",VLOOKUP(AM43,[3]シフト記号表!$C$6:$L$47,10,FALSE))</f>
        <v/>
      </c>
      <c r="AN44" s="76" t="str">
        <f>IF(AN43="","",VLOOKUP(AN43,[3]シフト記号表!$C$6:$L$47,10,FALSE))</f>
        <v/>
      </c>
      <c r="AO44" s="76" t="str">
        <f>IF(AO43="","",VLOOKUP(AO43,[3]シフト記号表!$C$6:$L$47,10,FALSE))</f>
        <v/>
      </c>
      <c r="AP44" s="76" t="str">
        <f>IF(AP43="","",VLOOKUP(AP43,[3]シフト記号表!$C$6:$L$47,10,FALSE))</f>
        <v/>
      </c>
      <c r="AQ44" s="77" t="str">
        <f>IF(AQ43="","",VLOOKUP(AQ43,[3]シフト記号表!$C$6:$L$47,10,FALSE))</f>
        <v/>
      </c>
      <c r="AR44" s="75" t="str">
        <f>IF(AR43="","",VLOOKUP(AR43,[3]シフト記号表!$C$6:$L$47,10,FALSE))</f>
        <v/>
      </c>
      <c r="AS44" s="76" t="str">
        <f>IF(AS43="","",VLOOKUP(AS43,[3]シフト記号表!$C$6:$L$47,10,FALSE))</f>
        <v/>
      </c>
      <c r="AT44" s="76" t="str">
        <f>IF(AT43="","",VLOOKUP(AT43,[3]シフト記号表!$C$6:$L$47,10,FALSE))</f>
        <v/>
      </c>
      <c r="AU44" s="76" t="str">
        <f>IF(AU43="","",VLOOKUP(AU43,[3]シフト記号表!$C$6:$L$47,10,FALSE))</f>
        <v/>
      </c>
      <c r="AV44" s="76" t="str">
        <f>IF(AV43="","",VLOOKUP(AV43,[3]シフト記号表!$C$6:$L$47,10,FALSE))</f>
        <v/>
      </c>
      <c r="AW44" s="76" t="str">
        <f>IF(AW43="","",VLOOKUP(AW43,[3]シフト記号表!$C$6:$L$47,10,FALSE))</f>
        <v/>
      </c>
      <c r="AX44" s="77" t="str">
        <f>IF(AX43="","",VLOOKUP(AX43,[3]シフト記号表!$C$6:$L$47,10,FALSE))</f>
        <v/>
      </c>
      <c r="AY44" s="75" t="str">
        <f>IF(AY43="","",VLOOKUP(AY43,[3]シフト記号表!$C$6:$L$47,10,FALSE))</f>
        <v/>
      </c>
      <c r="AZ44" s="76" t="str">
        <f>IF(AZ43="","",VLOOKUP(AZ43,[3]シフト記号表!$C$6:$L$47,10,FALSE))</f>
        <v/>
      </c>
      <c r="BA44" s="76" t="str">
        <f>IF(BA43="","",VLOOKUP(BA43,[3]シフト記号表!$C$6:$L$47,10,FALSE))</f>
        <v/>
      </c>
      <c r="BB44" s="196">
        <f>IF($BE$3="４週",SUM(W44:AX44),IF($BE$3="暦月",SUM(W44:BA44),""))</f>
        <v>0</v>
      </c>
      <c r="BC44" s="197"/>
      <c r="BD44" s="198">
        <f>IF($BE$3="４週",BB44/4,IF($BE$3="暦月",(BB44/($BE$8/7)),""))</f>
        <v>0</v>
      </c>
      <c r="BE44" s="197"/>
      <c r="BF44" s="193"/>
      <c r="BG44" s="194"/>
      <c r="BH44" s="194"/>
      <c r="BI44" s="194"/>
      <c r="BJ44" s="195"/>
    </row>
    <row r="45" spans="2:62" ht="20.25" customHeight="1" x14ac:dyDescent="0.55000000000000004">
      <c r="B45" s="199">
        <f>B43+1</f>
        <v>16</v>
      </c>
      <c r="C45" s="201"/>
      <c r="D45" s="202"/>
      <c r="E45" s="70"/>
      <c r="F45" s="71"/>
      <c r="G45" s="70"/>
      <c r="H45" s="71"/>
      <c r="I45" s="205"/>
      <c r="J45" s="206"/>
      <c r="K45" s="209"/>
      <c r="L45" s="210"/>
      <c r="M45" s="210"/>
      <c r="N45" s="211"/>
      <c r="O45" s="215"/>
      <c r="P45" s="216"/>
      <c r="Q45" s="216"/>
      <c r="R45" s="216"/>
      <c r="S45" s="217"/>
      <c r="T45" s="90" t="s">
        <v>32</v>
      </c>
      <c r="U45" s="91"/>
      <c r="V45" s="92"/>
      <c r="W45" s="83"/>
      <c r="X45" s="84"/>
      <c r="Y45" s="84"/>
      <c r="Z45" s="84"/>
      <c r="AA45" s="84"/>
      <c r="AB45" s="84"/>
      <c r="AC45" s="85"/>
      <c r="AD45" s="83"/>
      <c r="AE45" s="84"/>
      <c r="AF45" s="84"/>
      <c r="AG45" s="84"/>
      <c r="AH45" s="84"/>
      <c r="AI45" s="84"/>
      <c r="AJ45" s="85"/>
      <c r="AK45" s="83"/>
      <c r="AL45" s="84"/>
      <c r="AM45" s="84"/>
      <c r="AN45" s="84"/>
      <c r="AO45" s="84"/>
      <c r="AP45" s="84"/>
      <c r="AQ45" s="85"/>
      <c r="AR45" s="83"/>
      <c r="AS45" s="84"/>
      <c r="AT45" s="84"/>
      <c r="AU45" s="84"/>
      <c r="AV45" s="84"/>
      <c r="AW45" s="84"/>
      <c r="AX45" s="85"/>
      <c r="AY45" s="83"/>
      <c r="AZ45" s="84"/>
      <c r="BA45" s="86"/>
      <c r="BB45" s="218"/>
      <c r="BC45" s="219"/>
      <c r="BD45" s="180"/>
      <c r="BE45" s="181"/>
      <c r="BF45" s="182"/>
      <c r="BG45" s="183"/>
      <c r="BH45" s="183"/>
      <c r="BI45" s="183"/>
      <c r="BJ45" s="184"/>
    </row>
    <row r="46" spans="2:62" ht="20.25" customHeight="1" x14ac:dyDescent="0.55000000000000004">
      <c r="B46" s="200"/>
      <c r="C46" s="203"/>
      <c r="D46" s="204"/>
      <c r="E46" s="70"/>
      <c r="F46" s="71">
        <f>C45</f>
        <v>0</v>
      </c>
      <c r="G46" s="70"/>
      <c r="H46" s="71">
        <f>I45</f>
        <v>0</v>
      </c>
      <c r="I46" s="207"/>
      <c r="J46" s="208"/>
      <c r="K46" s="212"/>
      <c r="L46" s="213"/>
      <c r="M46" s="213"/>
      <c r="N46" s="214"/>
      <c r="O46" s="215"/>
      <c r="P46" s="216"/>
      <c r="Q46" s="216"/>
      <c r="R46" s="216"/>
      <c r="S46" s="217"/>
      <c r="T46" s="87" t="s">
        <v>33</v>
      </c>
      <c r="U46" s="88"/>
      <c r="V46" s="89"/>
      <c r="W46" s="75" t="str">
        <f>IF(W45="","",VLOOKUP(W45,[3]シフト記号表!$C$6:$L$47,10,FALSE))</f>
        <v/>
      </c>
      <c r="X46" s="76" t="str">
        <f>IF(X45="","",VLOOKUP(X45,[3]シフト記号表!$C$6:$L$47,10,FALSE))</f>
        <v/>
      </c>
      <c r="Y46" s="76" t="str">
        <f>IF(Y45="","",VLOOKUP(Y45,[3]シフト記号表!$C$6:$L$47,10,FALSE))</f>
        <v/>
      </c>
      <c r="Z46" s="76" t="str">
        <f>IF(Z45="","",VLOOKUP(Z45,[3]シフト記号表!$C$6:$L$47,10,FALSE))</f>
        <v/>
      </c>
      <c r="AA46" s="76" t="str">
        <f>IF(AA45="","",VLOOKUP(AA45,[3]シフト記号表!$C$6:$L$47,10,FALSE))</f>
        <v/>
      </c>
      <c r="AB46" s="76" t="str">
        <f>IF(AB45="","",VLOOKUP(AB45,[3]シフト記号表!$C$6:$L$47,10,FALSE))</f>
        <v/>
      </c>
      <c r="AC46" s="77" t="str">
        <f>IF(AC45="","",VLOOKUP(AC45,[3]シフト記号表!$C$6:$L$47,10,FALSE))</f>
        <v/>
      </c>
      <c r="AD46" s="75" t="str">
        <f>IF(AD45="","",VLOOKUP(AD45,[3]シフト記号表!$C$6:$L$47,10,FALSE))</f>
        <v/>
      </c>
      <c r="AE46" s="76" t="str">
        <f>IF(AE45="","",VLOOKUP(AE45,[3]シフト記号表!$C$6:$L$47,10,FALSE))</f>
        <v/>
      </c>
      <c r="AF46" s="76" t="str">
        <f>IF(AF45="","",VLOOKUP(AF45,[3]シフト記号表!$C$6:$L$47,10,FALSE))</f>
        <v/>
      </c>
      <c r="AG46" s="76" t="str">
        <f>IF(AG45="","",VLOOKUP(AG45,[3]シフト記号表!$C$6:$L$47,10,FALSE))</f>
        <v/>
      </c>
      <c r="AH46" s="76" t="str">
        <f>IF(AH45="","",VLOOKUP(AH45,[3]シフト記号表!$C$6:$L$47,10,FALSE))</f>
        <v/>
      </c>
      <c r="AI46" s="76" t="str">
        <f>IF(AI45="","",VLOOKUP(AI45,[3]シフト記号表!$C$6:$L$47,10,FALSE))</f>
        <v/>
      </c>
      <c r="AJ46" s="77" t="str">
        <f>IF(AJ45="","",VLOOKUP(AJ45,[3]シフト記号表!$C$6:$L$47,10,FALSE))</f>
        <v/>
      </c>
      <c r="AK46" s="75" t="str">
        <f>IF(AK45="","",VLOOKUP(AK45,[3]シフト記号表!$C$6:$L$47,10,FALSE))</f>
        <v/>
      </c>
      <c r="AL46" s="76" t="str">
        <f>IF(AL45="","",VLOOKUP(AL45,[3]シフト記号表!$C$6:$L$47,10,FALSE))</f>
        <v/>
      </c>
      <c r="AM46" s="76" t="str">
        <f>IF(AM45="","",VLOOKUP(AM45,[3]シフト記号表!$C$6:$L$47,10,FALSE))</f>
        <v/>
      </c>
      <c r="AN46" s="76" t="str">
        <f>IF(AN45="","",VLOOKUP(AN45,[3]シフト記号表!$C$6:$L$47,10,FALSE))</f>
        <v/>
      </c>
      <c r="AO46" s="76" t="str">
        <f>IF(AO45="","",VLOOKUP(AO45,[3]シフト記号表!$C$6:$L$47,10,FALSE))</f>
        <v/>
      </c>
      <c r="AP46" s="76" t="str">
        <f>IF(AP45="","",VLOOKUP(AP45,[3]シフト記号表!$C$6:$L$47,10,FALSE))</f>
        <v/>
      </c>
      <c r="AQ46" s="77" t="str">
        <f>IF(AQ45="","",VLOOKUP(AQ45,[3]シフト記号表!$C$6:$L$47,10,FALSE))</f>
        <v/>
      </c>
      <c r="AR46" s="75" t="str">
        <f>IF(AR45="","",VLOOKUP(AR45,[3]シフト記号表!$C$6:$L$47,10,FALSE))</f>
        <v/>
      </c>
      <c r="AS46" s="76" t="str">
        <f>IF(AS45="","",VLOOKUP(AS45,[3]シフト記号表!$C$6:$L$47,10,FALSE))</f>
        <v/>
      </c>
      <c r="AT46" s="76" t="str">
        <f>IF(AT45="","",VLOOKUP(AT45,[3]シフト記号表!$C$6:$L$47,10,FALSE))</f>
        <v/>
      </c>
      <c r="AU46" s="76" t="str">
        <f>IF(AU45="","",VLOOKUP(AU45,[3]シフト記号表!$C$6:$L$47,10,FALSE))</f>
        <v/>
      </c>
      <c r="AV46" s="76" t="str">
        <f>IF(AV45="","",VLOOKUP(AV45,[3]シフト記号表!$C$6:$L$47,10,FALSE))</f>
        <v/>
      </c>
      <c r="AW46" s="76" t="str">
        <f>IF(AW45="","",VLOOKUP(AW45,[3]シフト記号表!$C$6:$L$47,10,FALSE))</f>
        <v/>
      </c>
      <c r="AX46" s="77" t="str">
        <f>IF(AX45="","",VLOOKUP(AX45,[3]シフト記号表!$C$6:$L$47,10,FALSE))</f>
        <v/>
      </c>
      <c r="AY46" s="75" t="str">
        <f>IF(AY45="","",VLOOKUP(AY45,[3]シフト記号表!$C$6:$L$47,10,FALSE))</f>
        <v/>
      </c>
      <c r="AZ46" s="76" t="str">
        <f>IF(AZ45="","",VLOOKUP(AZ45,[3]シフト記号表!$C$6:$L$47,10,FALSE))</f>
        <v/>
      </c>
      <c r="BA46" s="76" t="str">
        <f>IF(BA45="","",VLOOKUP(BA45,[3]シフト記号表!$C$6:$L$47,10,FALSE))</f>
        <v/>
      </c>
      <c r="BB46" s="196">
        <f>IF($BE$3="４週",SUM(W46:AX46),IF($BE$3="暦月",SUM(W46:BA46),""))</f>
        <v>0</v>
      </c>
      <c r="BC46" s="197"/>
      <c r="BD46" s="198">
        <f>IF($BE$3="４週",BB46/4,IF($BE$3="暦月",(BB46/($BE$8/7)),""))</f>
        <v>0</v>
      </c>
      <c r="BE46" s="197"/>
      <c r="BF46" s="193"/>
      <c r="BG46" s="194"/>
      <c r="BH46" s="194"/>
      <c r="BI46" s="194"/>
      <c r="BJ46" s="195"/>
    </row>
    <row r="47" spans="2:62" ht="20.25" customHeight="1" x14ac:dyDescent="0.55000000000000004">
      <c r="B47" s="199">
        <f>B45+1</f>
        <v>17</v>
      </c>
      <c r="C47" s="201"/>
      <c r="D47" s="202"/>
      <c r="E47" s="70"/>
      <c r="F47" s="71"/>
      <c r="G47" s="70"/>
      <c r="H47" s="71"/>
      <c r="I47" s="205"/>
      <c r="J47" s="206"/>
      <c r="K47" s="209"/>
      <c r="L47" s="210"/>
      <c r="M47" s="210"/>
      <c r="N47" s="211"/>
      <c r="O47" s="215"/>
      <c r="P47" s="216"/>
      <c r="Q47" s="216"/>
      <c r="R47" s="216"/>
      <c r="S47" s="217"/>
      <c r="T47" s="90" t="s">
        <v>32</v>
      </c>
      <c r="U47" s="91"/>
      <c r="V47" s="92"/>
      <c r="W47" s="83"/>
      <c r="X47" s="84"/>
      <c r="Y47" s="84"/>
      <c r="Z47" s="84"/>
      <c r="AA47" s="84"/>
      <c r="AB47" s="84"/>
      <c r="AC47" s="85"/>
      <c r="AD47" s="83"/>
      <c r="AE47" s="84"/>
      <c r="AF47" s="84"/>
      <c r="AG47" s="84"/>
      <c r="AH47" s="84"/>
      <c r="AI47" s="84"/>
      <c r="AJ47" s="85"/>
      <c r="AK47" s="83"/>
      <c r="AL47" s="84"/>
      <c r="AM47" s="84"/>
      <c r="AN47" s="84"/>
      <c r="AO47" s="84"/>
      <c r="AP47" s="84"/>
      <c r="AQ47" s="85"/>
      <c r="AR47" s="83"/>
      <c r="AS47" s="84"/>
      <c r="AT47" s="84"/>
      <c r="AU47" s="84"/>
      <c r="AV47" s="84"/>
      <c r="AW47" s="84"/>
      <c r="AX47" s="85"/>
      <c r="AY47" s="83"/>
      <c r="AZ47" s="84"/>
      <c r="BA47" s="86"/>
      <c r="BB47" s="218"/>
      <c r="BC47" s="219"/>
      <c r="BD47" s="180"/>
      <c r="BE47" s="181"/>
      <c r="BF47" s="182"/>
      <c r="BG47" s="183"/>
      <c r="BH47" s="183"/>
      <c r="BI47" s="183"/>
      <c r="BJ47" s="184"/>
    </row>
    <row r="48" spans="2:62" ht="20.25" customHeight="1" x14ac:dyDescent="0.55000000000000004">
      <c r="B48" s="200"/>
      <c r="C48" s="203"/>
      <c r="D48" s="204"/>
      <c r="E48" s="70"/>
      <c r="F48" s="71">
        <f>C47</f>
        <v>0</v>
      </c>
      <c r="G48" s="70"/>
      <c r="H48" s="71">
        <f>I47</f>
        <v>0</v>
      </c>
      <c r="I48" s="207"/>
      <c r="J48" s="208"/>
      <c r="K48" s="212"/>
      <c r="L48" s="213"/>
      <c r="M48" s="213"/>
      <c r="N48" s="214"/>
      <c r="O48" s="215"/>
      <c r="P48" s="216"/>
      <c r="Q48" s="216"/>
      <c r="R48" s="216"/>
      <c r="S48" s="217"/>
      <c r="T48" s="87" t="s">
        <v>33</v>
      </c>
      <c r="U48" s="88"/>
      <c r="V48" s="89"/>
      <c r="W48" s="75" t="str">
        <f>IF(W47="","",VLOOKUP(W47,[3]シフト記号表!$C$6:$L$47,10,FALSE))</f>
        <v/>
      </c>
      <c r="X48" s="76" t="str">
        <f>IF(X47="","",VLOOKUP(X47,[3]シフト記号表!$C$6:$L$47,10,FALSE))</f>
        <v/>
      </c>
      <c r="Y48" s="76" t="str">
        <f>IF(Y47="","",VLOOKUP(Y47,[3]シフト記号表!$C$6:$L$47,10,FALSE))</f>
        <v/>
      </c>
      <c r="Z48" s="76" t="str">
        <f>IF(Z47="","",VLOOKUP(Z47,[3]シフト記号表!$C$6:$L$47,10,FALSE))</f>
        <v/>
      </c>
      <c r="AA48" s="76" t="str">
        <f>IF(AA47="","",VLOOKUP(AA47,[3]シフト記号表!$C$6:$L$47,10,FALSE))</f>
        <v/>
      </c>
      <c r="AB48" s="76" t="str">
        <f>IF(AB47="","",VLOOKUP(AB47,[3]シフト記号表!$C$6:$L$47,10,FALSE))</f>
        <v/>
      </c>
      <c r="AC48" s="77" t="str">
        <f>IF(AC47="","",VLOOKUP(AC47,[3]シフト記号表!$C$6:$L$47,10,FALSE))</f>
        <v/>
      </c>
      <c r="AD48" s="75" t="str">
        <f>IF(AD47="","",VLOOKUP(AD47,[3]シフト記号表!$C$6:$L$47,10,FALSE))</f>
        <v/>
      </c>
      <c r="AE48" s="76" t="str">
        <f>IF(AE47="","",VLOOKUP(AE47,[3]シフト記号表!$C$6:$L$47,10,FALSE))</f>
        <v/>
      </c>
      <c r="AF48" s="76" t="str">
        <f>IF(AF47="","",VLOOKUP(AF47,[3]シフト記号表!$C$6:$L$47,10,FALSE))</f>
        <v/>
      </c>
      <c r="AG48" s="76" t="str">
        <f>IF(AG47="","",VLOOKUP(AG47,[3]シフト記号表!$C$6:$L$47,10,FALSE))</f>
        <v/>
      </c>
      <c r="AH48" s="76" t="str">
        <f>IF(AH47="","",VLOOKUP(AH47,[3]シフト記号表!$C$6:$L$47,10,FALSE))</f>
        <v/>
      </c>
      <c r="AI48" s="76" t="str">
        <f>IF(AI47="","",VLOOKUP(AI47,[3]シフト記号表!$C$6:$L$47,10,FALSE))</f>
        <v/>
      </c>
      <c r="AJ48" s="77" t="str">
        <f>IF(AJ47="","",VLOOKUP(AJ47,[3]シフト記号表!$C$6:$L$47,10,FALSE))</f>
        <v/>
      </c>
      <c r="AK48" s="75" t="str">
        <f>IF(AK47="","",VLOOKUP(AK47,[3]シフト記号表!$C$6:$L$47,10,FALSE))</f>
        <v/>
      </c>
      <c r="AL48" s="76" t="str">
        <f>IF(AL47="","",VLOOKUP(AL47,[3]シフト記号表!$C$6:$L$47,10,FALSE))</f>
        <v/>
      </c>
      <c r="AM48" s="76" t="str">
        <f>IF(AM47="","",VLOOKUP(AM47,[3]シフト記号表!$C$6:$L$47,10,FALSE))</f>
        <v/>
      </c>
      <c r="AN48" s="76" t="str">
        <f>IF(AN47="","",VLOOKUP(AN47,[3]シフト記号表!$C$6:$L$47,10,FALSE))</f>
        <v/>
      </c>
      <c r="AO48" s="76" t="str">
        <f>IF(AO47="","",VLOOKUP(AO47,[3]シフト記号表!$C$6:$L$47,10,FALSE))</f>
        <v/>
      </c>
      <c r="AP48" s="76" t="str">
        <f>IF(AP47="","",VLOOKUP(AP47,[3]シフト記号表!$C$6:$L$47,10,FALSE))</f>
        <v/>
      </c>
      <c r="AQ48" s="77" t="str">
        <f>IF(AQ47="","",VLOOKUP(AQ47,[3]シフト記号表!$C$6:$L$47,10,FALSE))</f>
        <v/>
      </c>
      <c r="AR48" s="75" t="str">
        <f>IF(AR47="","",VLOOKUP(AR47,[3]シフト記号表!$C$6:$L$47,10,FALSE))</f>
        <v/>
      </c>
      <c r="AS48" s="76" t="str">
        <f>IF(AS47="","",VLOOKUP(AS47,[3]シフト記号表!$C$6:$L$47,10,FALSE))</f>
        <v/>
      </c>
      <c r="AT48" s="76" t="str">
        <f>IF(AT47="","",VLOOKUP(AT47,[3]シフト記号表!$C$6:$L$47,10,FALSE))</f>
        <v/>
      </c>
      <c r="AU48" s="76" t="str">
        <f>IF(AU47="","",VLOOKUP(AU47,[3]シフト記号表!$C$6:$L$47,10,FALSE))</f>
        <v/>
      </c>
      <c r="AV48" s="76" t="str">
        <f>IF(AV47="","",VLOOKUP(AV47,[3]シフト記号表!$C$6:$L$47,10,FALSE))</f>
        <v/>
      </c>
      <c r="AW48" s="76" t="str">
        <f>IF(AW47="","",VLOOKUP(AW47,[3]シフト記号表!$C$6:$L$47,10,FALSE))</f>
        <v/>
      </c>
      <c r="AX48" s="77" t="str">
        <f>IF(AX47="","",VLOOKUP(AX47,[3]シフト記号表!$C$6:$L$47,10,FALSE))</f>
        <v/>
      </c>
      <c r="AY48" s="75" t="str">
        <f>IF(AY47="","",VLOOKUP(AY47,[3]シフト記号表!$C$6:$L$47,10,FALSE))</f>
        <v/>
      </c>
      <c r="AZ48" s="76" t="str">
        <f>IF(AZ47="","",VLOOKUP(AZ47,[3]シフト記号表!$C$6:$L$47,10,FALSE))</f>
        <v/>
      </c>
      <c r="BA48" s="76" t="str">
        <f>IF(BA47="","",VLOOKUP(BA47,[3]シフト記号表!$C$6:$L$47,10,FALSE))</f>
        <v/>
      </c>
      <c r="BB48" s="196">
        <f>IF($BE$3="４週",SUM(W48:AX48),IF($BE$3="暦月",SUM(W48:BA48),""))</f>
        <v>0</v>
      </c>
      <c r="BC48" s="197"/>
      <c r="BD48" s="198">
        <f>IF($BE$3="４週",BB48/4,IF($BE$3="暦月",(BB48/($BE$8/7)),""))</f>
        <v>0</v>
      </c>
      <c r="BE48" s="197"/>
      <c r="BF48" s="193"/>
      <c r="BG48" s="194"/>
      <c r="BH48" s="194"/>
      <c r="BI48" s="194"/>
      <c r="BJ48" s="195"/>
    </row>
    <row r="49" spans="2:62" ht="20.25" customHeight="1" x14ac:dyDescent="0.55000000000000004">
      <c r="B49" s="199">
        <f>B47+1</f>
        <v>18</v>
      </c>
      <c r="C49" s="201"/>
      <c r="D49" s="202"/>
      <c r="E49" s="70"/>
      <c r="F49" s="71"/>
      <c r="G49" s="70"/>
      <c r="H49" s="71"/>
      <c r="I49" s="205"/>
      <c r="J49" s="206"/>
      <c r="K49" s="209"/>
      <c r="L49" s="210"/>
      <c r="M49" s="210"/>
      <c r="N49" s="211"/>
      <c r="O49" s="215"/>
      <c r="P49" s="216"/>
      <c r="Q49" s="216"/>
      <c r="R49" s="216"/>
      <c r="S49" s="217"/>
      <c r="T49" s="90" t="s">
        <v>32</v>
      </c>
      <c r="U49" s="91"/>
      <c r="V49" s="92"/>
      <c r="W49" s="83"/>
      <c r="X49" s="84"/>
      <c r="Y49" s="84"/>
      <c r="Z49" s="84"/>
      <c r="AA49" s="84"/>
      <c r="AB49" s="84"/>
      <c r="AC49" s="85"/>
      <c r="AD49" s="83"/>
      <c r="AE49" s="84"/>
      <c r="AF49" s="84"/>
      <c r="AG49" s="84"/>
      <c r="AH49" s="84"/>
      <c r="AI49" s="84"/>
      <c r="AJ49" s="85"/>
      <c r="AK49" s="83"/>
      <c r="AL49" s="84"/>
      <c r="AM49" s="84"/>
      <c r="AN49" s="84"/>
      <c r="AO49" s="84"/>
      <c r="AP49" s="84"/>
      <c r="AQ49" s="85"/>
      <c r="AR49" s="83"/>
      <c r="AS49" s="84"/>
      <c r="AT49" s="84"/>
      <c r="AU49" s="84"/>
      <c r="AV49" s="84"/>
      <c r="AW49" s="84"/>
      <c r="AX49" s="85"/>
      <c r="AY49" s="83"/>
      <c r="AZ49" s="84"/>
      <c r="BA49" s="86"/>
      <c r="BB49" s="218"/>
      <c r="BC49" s="219"/>
      <c r="BD49" s="180"/>
      <c r="BE49" s="181"/>
      <c r="BF49" s="182"/>
      <c r="BG49" s="183"/>
      <c r="BH49" s="183"/>
      <c r="BI49" s="183"/>
      <c r="BJ49" s="184"/>
    </row>
    <row r="50" spans="2:62" ht="20.25" customHeight="1" x14ac:dyDescent="0.55000000000000004">
      <c r="B50" s="200"/>
      <c r="C50" s="203"/>
      <c r="D50" s="204"/>
      <c r="E50" s="70"/>
      <c r="F50" s="71">
        <f>C49</f>
        <v>0</v>
      </c>
      <c r="G50" s="70"/>
      <c r="H50" s="71">
        <f>I49</f>
        <v>0</v>
      </c>
      <c r="I50" s="207"/>
      <c r="J50" s="208"/>
      <c r="K50" s="212"/>
      <c r="L50" s="213"/>
      <c r="M50" s="213"/>
      <c r="N50" s="214"/>
      <c r="O50" s="215"/>
      <c r="P50" s="216"/>
      <c r="Q50" s="216"/>
      <c r="R50" s="216"/>
      <c r="S50" s="217"/>
      <c r="T50" s="87" t="s">
        <v>33</v>
      </c>
      <c r="U50" s="88"/>
      <c r="V50" s="89"/>
      <c r="W50" s="75" t="str">
        <f>IF(W49="","",VLOOKUP(W49,[3]シフト記号表!$C$6:$L$47,10,FALSE))</f>
        <v/>
      </c>
      <c r="X50" s="76" t="str">
        <f>IF(X49="","",VLOOKUP(X49,[3]シフト記号表!$C$6:$L$47,10,FALSE))</f>
        <v/>
      </c>
      <c r="Y50" s="76" t="str">
        <f>IF(Y49="","",VLOOKUP(Y49,[3]シフト記号表!$C$6:$L$47,10,FALSE))</f>
        <v/>
      </c>
      <c r="Z50" s="76" t="str">
        <f>IF(Z49="","",VLOOKUP(Z49,[3]シフト記号表!$C$6:$L$47,10,FALSE))</f>
        <v/>
      </c>
      <c r="AA50" s="76" t="str">
        <f>IF(AA49="","",VLOOKUP(AA49,[3]シフト記号表!$C$6:$L$47,10,FALSE))</f>
        <v/>
      </c>
      <c r="AB50" s="76" t="str">
        <f>IF(AB49="","",VLOOKUP(AB49,[3]シフト記号表!$C$6:$L$47,10,FALSE))</f>
        <v/>
      </c>
      <c r="AC50" s="77" t="str">
        <f>IF(AC49="","",VLOOKUP(AC49,[3]シフト記号表!$C$6:$L$47,10,FALSE))</f>
        <v/>
      </c>
      <c r="AD50" s="75" t="str">
        <f>IF(AD49="","",VLOOKUP(AD49,[3]シフト記号表!$C$6:$L$47,10,FALSE))</f>
        <v/>
      </c>
      <c r="AE50" s="76" t="str">
        <f>IF(AE49="","",VLOOKUP(AE49,[3]シフト記号表!$C$6:$L$47,10,FALSE))</f>
        <v/>
      </c>
      <c r="AF50" s="76" t="str">
        <f>IF(AF49="","",VLOOKUP(AF49,[3]シフト記号表!$C$6:$L$47,10,FALSE))</f>
        <v/>
      </c>
      <c r="AG50" s="76" t="str">
        <f>IF(AG49="","",VLOOKUP(AG49,[3]シフト記号表!$C$6:$L$47,10,FALSE))</f>
        <v/>
      </c>
      <c r="AH50" s="76" t="str">
        <f>IF(AH49="","",VLOOKUP(AH49,[3]シフト記号表!$C$6:$L$47,10,FALSE))</f>
        <v/>
      </c>
      <c r="AI50" s="76" t="str">
        <f>IF(AI49="","",VLOOKUP(AI49,[3]シフト記号表!$C$6:$L$47,10,FALSE))</f>
        <v/>
      </c>
      <c r="AJ50" s="77" t="str">
        <f>IF(AJ49="","",VLOOKUP(AJ49,[3]シフト記号表!$C$6:$L$47,10,FALSE))</f>
        <v/>
      </c>
      <c r="AK50" s="75" t="str">
        <f>IF(AK49="","",VLOOKUP(AK49,[3]シフト記号表!$C$6:$L$47,10,FALSE))</f>
        <v/>
      </c>
      <c r="AL50" s="76" t="str">
        <f>IF(AL49="","",VLOOKUP(AL49,[3]シフト記号表!$C$6:$L$47,10,FALSE))</f>
        <v/>
      </c>
      <c r="AM50" s="76" t="str">
        <f>IF(AM49="","",VLOOKUP(AM49,[3]シフト記号表!$C$6:$L$47,10,FALSE))</f>
        <v/>
      </c>
      <c r="AN50" s="76" t="str">
        <f>IF(AN49="","",VLOOKUP(AN49,[3]シフト記号表!$C$6:$L$47,10,FALSE))</f>
        <v/>
      </c>
      <c r="AO50" s="76" t="str">
        <f>IF(AO49="","",VLOOKUP(AO49,[3]シフト記号表!$C$6:$L$47,10,FALSE))</f>
        <v/>
      </c>
      <c r="AP50" s="76" t="str">
        <f>IF(AP49="","",VLOOKUP(AP49,[3]シフト記号表!$C$6:$L$47,10,FALSE))</f>
        <v/>
      </c>
      <c r="AQ50" s="77" t="str">
        <f>IF(AQ49="","",VLOOKUP(AQ49,[3]シフト記号表!$C$6:$L$47,10,FALSE))</f>
        <v/>
      </c>
      <c r="AR50" s="75" t="str">
        <f>IF(AR49="","",VLOOKUP(AR49,[3]シフト記号表!$C$6:$L$47,10,FALSE))</f>
        <v/>
      </c>
      <c r="AS50" s="76" t="str">
        <f>IF(AS49="","",VLOOKUP(AS49,[3]シフト記号表!$C$6:$L$47,10,FALSE))</f>
        <v/>
      </c>
      <c r="AT50" s="76" t="str">
        <f>IF(AT49="","",VLOOKUP(AT49,[3]シフト記号表!$C$6:$L$47,10,FALSE))</f>
        <v/>
      </c>
      <c r="AU50" s="76" t="str">
        <f>IF(AU49="","",VLOOKUP(AU49,[3]シフト記号表!$C$6:$L$47,10,FALSE))</f>
        <v/>
      </c>
      <c r="AV50" s="76" t="str">
        <f>IF(AV49="","",VLOOKUP(AV49,[3]シフト記号表!$C$6:$L$47,10,FALSE))</f>
        <v/>
      </c>
      <c r="AW50" s="76" t="str">
        <f>IF(AW49="","",VLOOKUP(AW49,[3]シフト記号表!$C$6:$L$47,10,FALSE))</f>
        <v/>
      </c>
      <c r="AX50" s="77" t="str">
        <f>IF(AX49="","",VLOOKUP(AX49,[3]シフト記号表!$C$6:$L$47,10,FALSE))</f>
        <v/>
      </c>
      <c r="AY50" s="75" t="str">
        <f>IF(AY49="","",VLOOKUP(AY49,[3]シフト記号表!$C$6:$L$47,10,FALSE))</f>
        <v/>
      </c>
      <c r="AZ50" s="76" t="str">
        <f>IF(AZ49="","",VLOOKUP(AZ49,[3]シフト記号表!$C$6:$L$47,10,FALSE))</f>
        <v/>
      </c>
      <c r="BA50" s="76" t="str">
        <f>IF(BA49="","",VLOOKUP(BA49,[3]シフト記号表!$C$6:$L$47,10,FALSE))</f>
        <v/>
      </c>
      <c r="BB50" s="196">
        <f>IF($BE$3="４週",SUM(W50:AX50),IF($BE$3="暦月",SUM(W50:BA50),""))</f>
        <v>0</v>
      </c>
      <c r="BC50" s="197"/>
      <c r="BD50" s="198">
        <f>IF($BE$3="４週",BB50/4,IF($BE$3="暦月",(BB50/($BE$8/7)),""))</f>
        <v>0</v>
      </c>
      <c r="BE50" s="197"/>
      <c r="BF50" s="193"/>
      <c r="BG50" s="194"/>
      <c r="BH50" s="194"/>
      <c r="BI50" s="194"/>
      <c r="BJ50" s="195"/>
    </row>
    <row r="51" spans="2:62" ht="20.25" customHeight="1" x14ac:dyDescent="0.55000000000000004">
      <c r="B51" s="199">
        <f>B49+1</f>
        <v>19</v>
      </c>
      <c r="C51" s="201"/>
      <c r="D51" s="202"/>
      <c r="E51" s="78"/>
      <c r="F51" s="79"/>
      <c r="G51" s="78"/>
      <c r="H51" s="79"/>
      <c r="I51" s="205"/>
      <c r="J51" s="206"/>
      <c r="K51" s="209"/>
      <c r="L51" s="210"/>
      <c r="M51" s="210"/>
      <c r="N51" s="211"/>
      <c r="O51" s="215"/>
      <c r="P51" s="216"/>
      <c r="Q51" s="216"/>
      <c r="R51" s="216"/>
      <c r="S51" s="217"/>
      <c r="T51" s="80" t="s">
        <v>32</v>
      </c>
      <c r="U51" s="81"/>
      <c r="V51" s="82"/>
      <c r="W51" s="83"/>
      <c r="X51" s="84"/>
      <c r="Y51" s="84"/>
      <c r="Z51" s="84"/>
      <c r="AA51" s="84"/>
      <c r="AB51" s="84"/>
      <c r="AC51" s="85"/>
      <c r="AD51" s="83"/>
      <c r="AE51" s="84"/>
      <c r="AF51" s="84"/>
      <c r="AG51" s="84"/>
      <c r="AH51" s="84"/>
      <c r="AI51" s="84"/>
      <c r="AJ51" s="85"/>
      <c r="AK51" s="83"/>
      <c r="AL51" s="84"/>
      <c r="AM51" s="84"/>
      <c r="AN51" s="84"/>
      <c r="AO51" s="84"/>
      <c r="AP51" s="84"/>
      <c r="AQ51" s="85"/>
      <c r="AR51" s="83"/>
      <c r="AS51" s="84"/>
      <c r="AT51" s="84"/>
      <c r="AU51" s="84"/>
      <c r="AV51" s="84"/>
      <c r="AW51" s="84"/>
      <c r="AX51" s="85"/>
      <c r="AY51" s="83"/>
      <c r="AZ51" s="84"/>
      <c r="BA51" s="86"/>
      <c r="BB51" s="218"/>
      <c r="BC51" s="219"/>
      <c r="BD51" s="180"/>
      <c r="BE51" s="181"/>
      <c r="BF51" s="182"/>
      <c r="BG51" s="183"/>
      <c r="BH51" s="183"/>
      <c r="BI51" s="183"/>
      <c r="BJ51" s="184"/>
    </row>
    <row r="52" spans="2:62" ht="20.25" customHeight="1" x14ac:dyDescent="0.55000000000000004">
      <c r="B52" s="200"/>
      <c r="C52" s="203"/>
      <c r="D52" s="204"/>
      <c r="E52" s="70"/>
      <c r="F52" s="71">
        <f>C51</f>
        <v>0</v>
      </c>
      <c r="G52" s="70"/>
      <c r="H52" s="71">
        <f>I51</f>
        <v>0</v>
      </c>
      <c r="I52" s="207"/>
      <c r="J52" s="208"/>
      <c r="K52" s="212"/>
      <c r="L52" s="213"/>
      <c r="M52" s="213"/>
      <c r="N52" s="214"/>
      <c r="O52" s="215"/>
      <c r="P52" s="216"/>
      <c r="Q52" s="216"/>
      <c r="R52" s="216"/>
      <c r="S52" s="217"/>
      <c r="T52" s="87" t="s">
        <v>33</v>
      </c>
      <c r="U52" s="73"/>
      <c r="V52" s="74"/>
      <c r="W52" s="75" t="str">
        <f>IF(W51="","",VLOOKUP(W51,[3]シフト記号表!$C$6:$L$47,10,FALSE))</f>
        <v/>
      </c>
      <c r="X52" s="76" t="str">
        <f>IF(X51="","",VLOOKUP(X51,[3]シフト記号表!$C$6:$L$47,10,FALSE))</f>
        <v/>
      </c>
      <c r="Y52" s="76" t="str">
        <f>IF(Y51="","",VLOOKUP(Y51,[3]シフト記号表!$C$6:$L$47,10,FALSE))</f>
        <v/>
      </c>
      <c r="Z52" s="76" t="str">
        <f>IF(Z51="","",VLOOKUP(Z51,[3]シフト記号表!$C$6:$L$47,10,FALSE))</f>
        <v/>
      </c>
      <c r="AA52" s="76" t="str">
        <f>IF(AA51="","",VLOOKUP(AA51,[3]シフト記号表!$C$6:$L$47,10,FALSE))</f>
        <v/>
      </c>
      <c r="AB52" s="76" t="str">
        <f>IF(AB51="","",VLOOKUP(AB51,[3]シフト記号表!$C$6:$L$47,10,FALSE))</f>
        <v/>
      </c>
      <c r="AC52" s="77" t="str">
        <f>IF(AC51="","",VLOOKUP(AC51,[3]シフト記号表!$C$6:$L$47,10,FALSE))</f>
        <v/>
      </c>
      <c r="AD52" s="75" t="str">
        <f>IF(AD51="","",VLOOKUP(AD51,[3]シフト記号表!$C$6:$L$47,10,FALSE))</f>
        <v/>
      </c>
      <c r="AE52" s="76" t="str">
        <f>IF(AE51="","",VLOOKUP(AE51,[3]シフト記号表!$C$6:$L$47,10,FALSE))</f>
        <v/>
      </c>
      <c r="AF52" s="76" t="str">
        <f>IF(AF51="","",VLOOKUP(AF51,[3]シフト記号表!$C$6:$L$47,10,FALSE))</f>
        <v/>
      </c>
      <c r="AG52" s="76" t="str">
        <f>IF(AG51="","",VLOOKUP(AG51,[3]シフト記号表!$C$6:$L$47,10,FALSE))</f>
        <v/>
      </c>
      <c r="AH52" s="76" t="str">
        <f>IF(AH51="","",VLOOKUP(AH51,[3]シフト記号表!$C$6:$L$47,10,FALSE))</f>
        <v/>
      </c>
      <c r="AI52" s="76" t="str">
        <f>IF(AI51="","",VLOOKUP(AI51,[3]シフト記号表!$C$6:$L$47,10,FALSE))</f>
        <v/>
      </c>
      <c r="AJ52" s="77" t="str">
        <f>IF(AJ51="","",VLOOKUP(AJ51,[3]シフト記号表!$C$6:$L$47,10,FALSE))</f>
        <v/>
      </c>
      <c r="AK52" s="75" t="str">
        <f>IF(AK51="","",VLOOKUP(AK51,[3]シフト記号表!$C$6:$L$47,10,FALSE))</f>
        <v/>
      </c>
      <c r="AL52" s="76" t="str">
        <f>IF(AL51="","",VLOOKUP(AL51,[3]シフト記号表!$C$6:$L$47,10,FALSE))</f>
        <v/>
      </c>
      <c r="AM52" s="76" t="str">
        <f>IF(AM51="","",VLOOKUP(AM51,[3]シフト記号表!$C$6:$L$47,10,FALSE))</f>
        <v/>
      </c>
      <c r="AN52" s="76" t="str">
        <f>IF(AN51="","",VLOOKUP(AN51,[3]シフト記号表!$C$6:$L$47,10,FALSE))</f>
        <v/>
      </c>
      <c r="AO52" s="76" t="str">
        <f>IF(AO51="","",VLOOKUP(AO51,[3]シフト記号表!$C$6:$L$47,10,FALSE))</f>
        <v/>
      </c>
      <c r="AP52" s="76" t="str">
        <f>IF(AP51="","",VLOOKUP(AP51,[3]シフト記号表!$C$6:$L$47,10,FALSE))</f>
        <v/>
      </c>
      <c r="AQ52" s="77" t="str">
        <f>IF(AQ51="","",VLOOKUP(AQ51,[3]シフト記号表!$C$6:$L$47,10,FALSE))</f>
        <v/>
      </c>
      <c r="AR52" s="75" t="str">
        <f>IF(AR51="","",VLOOKUP(AR51,[3]シフト記号表!$C$6:$L$47,10,FALSE))</f>
        <v/>
      </c>
      <c r="AS52" s="76" t="str">
        <f>IF(AS51="","",VLOOKUP(AS51,[3]シフト記号表!$C$6:$L$47,10,FALSE))</f>
        <v/>
      </c>
      <c r="AT52" s="76" t="str">
        <f>IF(AT51="","",VLOOKUP(AT51,[3]シフト記号表!$C$6:$L$47,10,FALSE))</f>
        <v/>
      </c>
      <c r="AU52" s="76" t="str">
        <f>IF(AU51="","",VLOOKUP(AU51,[3]シフト記号表!$C$6:$L$47,10,FALSE))</f>
        <v/>
      </c>
      <c r="AV52" s="76" t="str">
        <f>IF(AV51="","",VLOOKUP(AV51,[3]シフト記号表!$C$6:$L$47,10,FALSE))</f>
        <v/>
      </c>
      <c r="AW52" s="76" t="str">
        <f>IF(AW51="","",VLOOKUP(AW51,[3]シフト記号表!$C$6:$L$47,10,FALSE))</f>
        <v/>
      </c>
      <c r="AX52" s="77" t="str">
        <f>IF(AX51="","",VLOOKUP(AX51,[3]シフト記号表!$C$6:$L$47,10,FALSE))</f>
        <v/>
      </c>
      <c r="AY52" s="75" t="str">
        <f>IF(AY51="","",VLOOKUP(AY51,[3]シフト記号表!$C$6:$L$47,10,FALSE))</f>
        <v/>
      </c>
      <c r="AZ52" s="76" t="str">
        <f>IF(AZ51="","",VLOOKUP(AZ51,[3]シフト記号表!$C$6:$L$47,10,FALSE))</f>
        <v/>
      </c>
      <c r="BA52" s="76" t="str">
        <f>IF(BA51="","",VLOOKUP(BA51,[3]シフト記号表!$C$6:$L$47,10,FALSE))</f>
        <v/>
      </c>
      <c r="BB52" s="196">
        <f>IF($BE$3="４週",SUM(W52:AX52),IF($BE$3="暦月",SUM(W52:BA52),""))</f>
        <v>0</v>
      </c>
      <c r="BC52" s="197"/>
      <c r="BD52" s="198">
        <f>IF($BE$3="４週",BB52/4,IF($BE$3="暦月",(BB52/($BE$8/7)),""))</f>
        <v>0</v>
      </c>
      <c r="BE52" s="197"/>
      <c r="BF52" s="193"/>
      <c r="BG52" s="194"/>
      <c r="BH52" s="194"/>
      <c r="BI52" s="194"/>
      <c r="BJ52" s="195"/>
    </row>
    <row r="53" spans="2:62" ht="20.25" customHeight="1" x14ac:dyDescent="0.55000000000000004">
      <c r="B53" s="199">
        <f>B51+1</f>
        <v>20</v>
      </c>
      <c r="C53" s="201"/>
      <c r="D53" s="202"/>
      <c r="E53" s="78"/>
      <c r="F53" s="79"/>
      <c r="G53" s="78"/>
      <c r="H53" s="79"/>
      <c r="I53" s="205"/>
      <c r="J53" s="206"/>
      <c r="K53" s="209"/>
      <c r="L53" s="210"/>
      <c r="M53" s="210"/>
      <c r="N53" s="211"/>
      <c r="O53" s="215"/>
      <c r="P53" s="216"/>
      <c r="Q53" s="216"/>
      <c r="R53" s="216"/>
      <c r="S53" s="217"/>
      <c r="T53" s="80" t="s">
        <v>32</v>
      </c>
      <c r="U53" s="81"/>
      <c r="V53" s="82"/>
      <c r="W53" s="83"/>
      <c r="X53" s="84"/>
      <c r="Y53" s="84"/>
      <c r="Z53" s="84"/>
      <c r="AA53" s="84"/>
      <c r="AB53" s="84"/>
      <c r="AC53" s="85"/>
      <c r="AD53" s="83"/>
      <c r="AE53" s="84"/>
      <c r="AF53" s="84"/>
      <c r="AG53" s="84"/>
      <c r="AH53" s="84"/>
      <c r="AI53" s="84"/>
      <c r="AJ53" s="85"/>
      <c r="AK53" s="83"/>
      <c r="AL53" s="84"/>
      <c r="AM53" s="84"/>
      <c r="AN53" s="84"/>
      <c r="AO53" s="84"/>
      <c r="AP53" s="84"/>
      <c r="AQ53" s="85"/>
      <c r="AR53" s="83"/>
      <c r="AS53" s="84"/>
      <c r="AT53" s="84"/>
      <c r="AU53" s="84"/>
      <c r="AV53" s="84"/>
      <c r="AW53" s="84"/>
      <c r="AX53" s="85"/>
      <c r="AY53" s="83"/>
      <c r="AZ53" s="84"/>
      <c r="BA53" s="86"/>
      <c r="BB53" s="218"/>
      <c r="BC53" s="219"/>
      <c r="BD53" s="180"/>
      <c r="BE53" s="181"/>
      <c r="BF53" s="182"/>
      <c r="BG53" s="183"/>
      <c r="BH53" s="183"/>
      <c r="BI53" s="183"/>
      <c r="BJ53" s="184"/>
    </row>
    <row r="54" spans="2:62" ht="20.25" customHeight="1" thickBot="1" x14ac:dyDescent="0.6">
      <c r="B54" s="220"/>
      <c r="C54" s="221"/>
      <c r="D54" s="222"/>
      <c r="E54" s="93"/>
      <c r="F54" s="94">
        <f>C53</f>
        <v>0</v>
      </c>
      <c r="G54" s="93"/>
      <c r="H54" s="94">
        <f>I53</f>
        <v>0</v>
      </c>
      <c r="I54" s="223"/>
      <c r="J54" s="224"/>
      <c r="K54" s="225"/>
      <c r="L54" s="226"/>
      <c r="M54" s="226"/>
      <c r="N54" s="227"/>
      <c r="O54" s="228"/>
      <c r="P54" s="229"/>
      <c r="Q54" s="229"/>
      <c r="R54" s="229"/>
      <c r="S54" s="230"/>
      <c r="T54" s="95" t="s">
        <v>33</v>
      </c>
      <c r="U54" s="96"/>
      <c r="V54" s="97"/>
      <c r="W54" s="98" t="str">
        <f>IF(W53="","",VLOOKUP(W53,[3]シフト記号表!$C$6:$L$47,10,FALSE))</f>
        <v/>
      </c>
      <c r="X54" s="99" t="str">
        <f>IF(X53="","",VLOOKUP(X53,[3]シフト記号表!$C$6:$L$47,10,FALSE))</f>
        <v/>
      </c>
      <c r="Y54" s="99" t="str">
        <f>IF(Y53="","",VLOOKUP(Y53,[3]シフト記号表!$C$6:$L$47,10,FALSE))</f>
        <v/>
      </c>
      <c r="Z54" s="99" t="str">
        <f>IF(Z53="","",VLOOKUP(Z53,[3]シフト記号表!$C$6:$L$47,10,FALSE))</f>
        <v/>
      </c>
      <c r="AA54" s="99" t="str">
        <f>IF(AA53="","",VLOOKUP(AA53,[3]シフト記号表!$C$6:$L$47,10,FALSE))</f>
        <v/>
      </c>
      <c r="AB54" s="99" t="str">
        <f>IF(AB53="","",VLOOKUP(AB53,[3]シフト記号表!$C$6:$L$47,10,FALSE))</f>
        <v/>
      </c>
      <c r="AC54" s="100" t="str">
        <f>IF(AC53="","",VLOOKUP(AC53,[3]シフト記号表!$C$6:$L$47,10,FALSE))</f>
        <v/>
      </c>
      <c r="AD54" s="98" t="str">
        <f>IF(AD53="","",VLOOKUP(AD53,[3]シフト記号表!$C$6:$L$47,10,FALSE))</f>
        <v/>
      </c>
      <c r="AE54" s="99" t="str">
        <f>IF(AE53="","",VLOOKUP(AE53,[3]シフト記号表!$C$6:$L$47,10,FALSE))</f>
        <v/>
      </c>
      <c r="AF54" s="99" t="str">
        <f>IF(AF53="","",VLOOKUP(AF53,[3]シフト記号表!$C$6:$L$47,10,FALSE))</f>
        <v/>
      </c>
      <c r="AG54" s="99" t="str">
        <f>IF(AG53="","",VLOOKUP(AG53,[3]シフト記号表!$C$6:$L$47,10,FALSE))</f>
        <v/>
      </c>
      <c r="AH54" s="99" t="str">
        <f>IF(AH53="","",VLOOKUP(AH53,[3]シフト記号表!$C$6:$L$47,10,FALSE))</f>
        <v/>
      </c>
      <c r="AI54" s="99" t="str">
        <f>IF(AI53="","",VLOOKUP(AI53,[3]シフト記号表!$C$6:$L$47,10,FALSE))</f>
        <v/>
      </c>
      <c r="AJ54" s="100" t="str">
        <f>IF(AJ53="","",VLOOKUP(AJ53,[3]シフト記号表!$C$6:$L$47,10,FALSE))</f>
        <v/>
      </c>
      <c r="AK54" s="98" t="str">
        <f>IF(AK53="","",VLOOKUP(AK53,[3]シフト記号表!$C$6:$L$47,10,FALSE))</f>
        <v/>
      </c>
      <c r="AL54" s="99" t="str">
        <f>IF(AL53="","",VLOOKUP(AL53,[3]シフト記号表!$C$6:$L$47,10,FALSE))</f>
        <v/>
      </c>
      <c r="AM54" s="99" t="str">
        <f>IF(AM53="","",VLOOKUP(AM53,[3]シフト記号表!$C$6:$L$47,10,FALSE))</f>
        <v/>
      </c>
      <c r="AN54" s="99" t="str">
        <f>IF(AN53="","",VLOOKUP(AN53,[3]シフト記号表!$C$6:$L$47,10,FALSE))</f>
        <v/>
      </c>
      <c r="AO54" s="99" t="str">
        <f>IF(AO53="","",VLOOKUP(AO53,[3]シフト記号表!$C$6:$L$47,10,FALSE))</f>
        <v/>
      </c>
      <c r="AP54" s="99" t="str">
        <f>IF(AP53="","",VLOOKUP(AP53,[3]シフト記号表!$C$6:$L$47,10,FALSE))</f>
        <v/>
      </c>
      <c r="AQ54" s="100" t="str">
        <f>IF(AQ53="","",VLOOKUP(AQ53,[3]シフト記号表!$C$6:$L$47,10,FALSE))</f>
        <v/>
      </c>
      <c r="AR54" s="98" t="str">
        <f>IF(AR53="","",VLOOKUP(AR53,[3]シフト記号表!$C$6:$L$47,10,FALSE))</f>
        <v/>
      </c>
      <c r="AS54" s="99" t="str">
        <f>IF(AS53="","",VLOOKUP(AS53,[3]シフト記号表!$C$6:$L$47,10,FALSE))</f>
        <v/>
      </c>
      <c r="AT54" s="99" t="str">
        <f>IF(AT53="","",VLOOKUP(AT53,[3]シフト記号表!$C$6:$L$47,10,FALSE))</f>
        <v/>
      </c>
      <c r="AU54" s="99" t="str">
        <f>IF(AU53="","",VLOOKUP(AU53,[3]シフト記号表!$C$6:$L$47,10,FALSE))</f>
        <v/>
      </c>
      <c r="AV54" s="99" t="str">
        <f>IF(AV53="","",VLOOKUP(AV53,[3]シフト記号表!$C$6:$L$47,10,FALSE))</f>
        <v/>
      </c>
      <c r="AW54" s="99" t="str">
        <f>IF(AW53="","",VLOOKUP(AW53,[3]シフト記号表!$C$6:$L$47,10,FALSE))</f>
        <v/>
      </c>
      <c r="AX54" s="100" t="str">
        <f>IF(AX53="","",VLOOKUP(AX53,[3]シフト記号表!$C$6:$L$47,10,FALSE))</f>
        <v/>
      </c>
      <c r="AY54" s="98" t="str">
        <f>IF(AY53="","",VLOOKUP(AY53,[3]シフト記号表!$C$6:$L$47,10,FALSE))</f>
        <v/>
      </c>
      <c r="AZ54" s="99" t="str">
        <f>IF(AZ53="","",VLOOKUP(AZ53,[3]シフト記号表!$C$6:$L$47,10,FALSE))</f>
        <v/>
      </c>
      <c r="BA54" s="99" t="str">
        <f>IF(BA53="","",VLOOKUP(BA53,[3]シフト記号表!$C$6:$L$47,10,FALSE))</f>
        <v/>
      </c>
      <c r="BB54" s="188">
        <f>IF($BE$3="４週",SUM(W54:AX54),IF($BE$3="暦月",SUM(W54:BA54),""))</f>
        <v>0</v>
      </c>
      <c r="BC54" s="189"/>
      <c r="BD54" s="190">
        <f>IF($BE$3="４週",BB54/4,IF($BE$3="暦月",(BB54/($BE$8/7)),""))</f>
        <v>0</v>
      </c>
      <c r="BE54" s="189"/>
      <c r="BF54" s="185"/>
      <c r="BG54" s="186"/>
      <c r="BH54" s="186"/>
      <c r="BI54" s="186"/>
      <c r="BJ54" s="187"/>
    </row>
    <row r="55" spans="2:62" ht="20.25" customHeight="1" x14ac:dyDescent="0.55000000000000004">
      <c r="B55" s="101"/>
      <c r="C55" s="102"/>
      <c r="D55" s="102"/>
      <c r="E55" s="102"/>
      <c r="F55" s="102"/>
      <c r="G55" s="102"/>
      <c r="H55" s="102"/>
      <c r="I55" s="103"/>
      <c r="J55" s="103"/>
      <c r="K55" s="102"/>
      <c r="L55" s="102"/>
      <c r="M55" s="102"/>
      <c r="N55" s="102"/>
      <c r="O55" s="104"/>
      <c r="P55" s="104"/>
      <c r="Q55" s="104"/>
      <c r="R55" s="105"/>
      <c r="S55" s="105"/>
      <c r="T55" s="105"/>
      <c r="U55" s="106"/>
      <c r="V55" s="107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9"/>
      <c r="BE55" s="109"/>
      <c r="BF55" s="104"/>
      <c r="BG55" s="104"/>
      <c r="BH55" s="104"/>
      <c r="BI55" s="104"/>
      <c r="BJ55" s="104"/>
    </row>
    <row r="56" spans="2:62" ht="20.25" customHeight="1" x14ac:dyDescent="0.55000000000000004">
      <c r="B56" s="101"/>
      <c r="C56" s="102"/>
      <c r="D56" s="102"/>
      <c r="E56" s="102"/>
      <c r="F56" s="102"/>
      <c r="G56" s="102"/>
      <c r="H56" s="102"/>
      <c r="I56" s="110"/>
      <c r="J56" s="111" t="s">
        <v>34</v>
      </c>
      <c r="K56" s="111"/>
      <c r="L56" s="111"/>
      <c r="M56" s="111"/>
      <c r="N56" s="111"/>
      <c r="O56" s="111"/>
      <c r="P56" s="111"/>
      <c r="Q56" s="111"/>
      <c r="R56" s="111"/>
      <c r="S56" s="111"/>
      <c r="T56" s="112"/>
      <c r="U56" s="111"/>
      <c r="V56" s="111"/>
      <c r="W56" s="111"/>
      <c r="X56" s="111"/>
      <c r="Y56" s="111"/>
      <c r="Z56" s="113"/>
      <c r="AA56" s="111" t="s">
        <v>35</v>
      </c>
      <c r="AB56" s="111"/>
      <c r="AC56" s="111"/>
      <c r="AD56" s="111"/>
      <c r="AE56" s="111"/>
      <c r="AF56" s="111"/>
      <c r="AG56" s="113"/>
      <c r="AH56" s="113"/>
      <c r="AI56" s="112" t="s">
        <v>36</v>
      </c>
      <c r="AJ56" s="111"/>
      <c r="AK56" s="111"/>
      <c r="AL56" s="111"/>
      <c r="AM56" s="111"/>
      <c r="AN56" s="111"/>
      <c r="AO56" s="114" t="s">
        <v>37</v>
      </c>
      <c r="AP56" s="191" t="s">
        <v>38</v>
      </c>
      <c r="AQ56" s="192"/>
      <c r="AR56" s="115"/>
      <c r="AS56" s="115"/>
      <c r="AT56" s="111"/>
      <c r="AU56" s="111"/>
      <c r="AV56" s="111"/>
    </row>
    <row r="57" spans="2:62" ht="20.25" customHeight="1" x14ac:dyDescent="0.55000000000000004">
      <c r="B57" s="101"/>
      <c r="C57" s="102"/>
      <c r="D57" s="102"/>
      <c r="E57" s="102"/>
      <c r="F57" s="102"/>
      <c r="G57" s="102"/>
      <c r="H57" s="102"/>
      <c r="I57" s="110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2"/>
      <c r="U57" s="111"/>
      <c r="V57" s="111"/>
      <c r="W57" s="111"/>
      <c r="X57" s="111"/>
      <c r="Y57" s="111"/>
      <c r="Z57" s="113"/>
      <c r="AA57" s="164" t="s">
        <v>39</v>
      </c>
      <c r="AB57" s="164"/>
      <c r="AC57" s="164" t="s">
        <v>40</v>
      </c>
      <c r="AD57" s="164"/>
      <c r="AE57" s="164"/>
      <c r="AF57" s="164"/>
      <c r="AG57" s="113"/>
      <c r="AH57" s="113"/>
      <c r="AI57" s="111" t="s">
        <v>41</v>
      </c>
      <c r="AJ57" s="111"/>
      <c r="AK57" s="111"/>
      <c r="AL57" s="111"/>
      <c r="AM57" s="111"/>
      <c r="AN57" s="111" t="s">
        <v>42</v>
      </c>
      <c r="AO57" s="111"/>
      <c r="AP57" s="111"/>
      <c r="AQ57" s="111"/>
      <c r="AR57" s="112"/>
      <c r="AS57" s="111"/>
      <c r="AT57" s="111"/>
      <c r="AU57" s="111"/>
      <c r="AV57" s="111"/>
    </row>
    <row r="58" spans="2:62" ht="20.25" customHeight="1" x14ac:dyDescent="0.55000000000000004">
      <c r="B58" s="101"/>
      <c r="C58" s="102"/>
      <c r="D58" s="102"/>
      <c r="E58" s="102"/>
      <c r="F58" s="102"/>
      <c r="G58" s="102"/>
      <c r="H58" s="102"/>
      <c r="I58" s="110"/>
      <c r="J58" s="111"/>
      <c r="K58" s="178" t="s">
        <v>43</v>
      </c>
      <c r="L58" s="178"/>
      <c r="M58" s="178" t="s">
        <v>44</v>
      </c>
      <c r="N58" s="178"/>
      <c r="O58" s="178"/>
      <c r="P58" s="178"/>
      <c r="Q58" s="111"/>
      <c r="R58" s="179" t="s">
        <v>45</v>
      </c>
      <c r="S58" s="179"/>
      <c r="T58" s="179"/>
      <c r="U58" s="179"/>
      <c r="V58" s="116"/>
      <c r="W58" s="117" t="s">
        <v>46</v>
      </c>
      <c r="X58" s="117"/>
      <c r="Y58" s="26"/>
      <c r="Z58" s="113"/>
      <c r="AA58" s="164" t="s">
        <v>47</v>
      </c>
      <c r="AB58" s="164"/>
      <c r="AC58" s="164" t="s">
        <v>48</v>
      </c>
      <c r="AD58" s="164"/>
      <c r="AE58" s="164"/>
      <c r="AF58" s="164"/>
      <c r="AG58" s="113"/>
      <c r="AH58" s="113"/>
      <c r="AI58" s="111" t="str">
        <f>IF($AP$56="週","対象時間数（週平均）","対象時間数（当月合計）")</f>
        <v>対象時間数（週平均）</v>
      </c>
      <c r="AJ58" s="111"/>
      <c r="AK58" s="111"/>
      <c r="AL58" s="111"/>
      <c r="AM58" s="111"/>
      <c r="AN58" s="111" t="str">
        <f>IF($AP$56="週","週に勤務すべき時間数","当月に勤務すべき時間数")</f>
        <v>週に勤務すべき時間数</v>
      </c>
      <c r="AO58" s="111"/>
      <c r="AP58" s="111"/>
      <c r="AQ58" s="111"/>
      <c r="AR58" s="112"/>
      <c r="AS58" s="111" t="s">
        <v>49</v>
      </c>
      <c r="AT58" s="111"/>
      <c r="AU58" s="111"/>
      <c r="AV58" s="111"/>
    </row>
    <row r="59" spans="2:62" ht="20.25" customHeight="1" x14ac:dyDescent="0.55000000000000004">
      <c r="B59" s="101"/>
      <c r="C59" s="102"/>
      <c r="D59" s="102"/>
      <c r="E59" s="102"/>
      <c r="F59" s="102"/>
      <c r="G59" s="102"/>
      <c r="H59" s="102"/>
      <c r="I59" s="110"/>
      <c r="J59" s="111"/>
      <c r="K59" s="175"/>
      <c r="L59" s="175"/>
      <c r="M59" s="175" t="s">
        <v>50</v>
      </c>
      <c r="N59" s="175"/>
      <c r="O59" s="175" t="s">
        <v>51</v>
      </c>
      <c r="P59" s="175"/>
      <c r="Q59" s="111"/>
      <c r="R59" s="175" t="s">
        <v>50</v>
      </c>
      <c r="S59" s="175"/>
      <c r="T59" s="175" t="s">
        <v>51</v>
      </c>
      <c r="U59" s="175"/>
      <c r="V59" s="116"/>
      <c r="W59" s="117" t="s">
        <v>52</v>
      </c>
      <c r="X59" s="117"/>
      <c r="Y59" s="26"/>
      <c r="Z59" s="113"/>
      <c r="AA59" s="164" t="s">
        <v>53</v>
      </c>
      <c r="AB59" s="164"/>
      <c r="AC59" s="164" t="s">
        <v>54</v>
      </c>
      <c r="AD59" s="164"/>
      <c r="AE59" s="164"/>
      <c r="AF59" s="164"/>
      <c r="AG59" s="113"/>
      <c r="AH59" s="113"/>
      <c r="AI59" s="163">
        <f>IF($AP$56="週",T64,R64)</f>
        <v>0</v>
      </c>
      <c r="AJ59" s="163"/>
      <c r="AK59" s="163"/>
      <c r="AL59" s="163"/>
      <c r="AM59" s="118" t="s">
        <v>55</v>
      </c>
      <c r="AN59" s="164">
        <f>IF($AP$56="週",$BA$6,$BE$6)</f>
        <v>40</v>
      </c>
      <c r="AO59" s="164"/>
      <c r="AP59" s="164"/>
      <c r="AQ59" s="164"/>
      <c r="AR59" s="118" t="s">
        <v>56</v>
      </c>
      <c r="AS59" s="165">
        <f>ROUNDDOWN(AI59/AN59,1)</f>
        <v>0</v>
      </c>
      <c r="AT59" s="165"/>
      <c r="AU59" s="165"/>
      <c r="AV59" s="165"/>
    </row>
    <row r="60" spans="2:62" ht="20.25" customHeight="1" x14ac:dyDescent="0.55000000000000004">
      <c r="B60" s="101"/>
      <c r="C60" s="102"/>
      <c r="D60" s="102"/>
      <c r="E60" s="102"/>
      <c r="F60" s="102"/>
      <c r="G60" s="102"/>
      <c r="H60" s="102"/>
      <c r="I60" s="110"/>
      <c r="J60" s="111"/>
      <c r="K60" s="164" t="s">
        <v>47</v>
      </c>
      <c r="L60" s="164"/>
      <c r="M60" s="167">
        <f>SUMIFS($BB$15:$BB$54,$F$15:$F$54,"看護職員",$H$15:$H$54,"A")</f>
        <v>0</v>
      </c>
      <c r="N60" s="167"/>
      <c r="O60" s="168">
        <f>SUMIFS($BD$15:$BD$54,$F$15:$F$54,"看護職員",$H$15:$H$54,"A")</f>
        <v>0</v>
      </c>
      <c r="P60" s="168"/>
      <c r="Q60" s="119"/>
      <c r="R60" s="171">
        <v>0</v>
      </c>
      <c r="S60" s="171"/>
      <c r="T60" s="171">
        <v>0</v>
      </c>
      <c r="U60" s="171"/>
      <c r="V60" s="120"/>
      <c r="W60" s="176"/>
      <c r="X60" s="177"/>
      <c r="Y60" s="26"/>
      <c r="Z60" s="113"/>
      <c r="AA60" s="164" t="s">
        <v>57</v>
      </c>
      <c r="AB60" s="164"/>
      <c r="AC60" s="164" t="s">
        <v>58</v>
      </c>
      <c r="AD60" s="164"/>
      <c r="AE60" s="164"/>
      <c r="AF60" s="164"/>
      <c r="AG60" s="113"/>
      <c r="AH60" s="113"/>
      <c r="AI60" s="111"/>
      <c r="AJ60" s="111"/>
      <c r="AK60" s="111"/>
      <c r="AL60" s="111"/>
      <c r="AM60" s="111"/>
      <c r="AN60" s="111"/>
      <c r="AO60" s="111"/>
      <c r="AP60" s="111"/>
      <c r="AQ60" s="111"/>
      <c r="AR60" s="112"/>
      <c r="AS60" s="111" t="s">
        <v>59</v>
      </c>
      <c r="AT60" s="111"/>
      <c r="AU60" s="111"/>
      <c r="AV60" s="111"/>
    </row>
    <row r="61" spans="2:62" ht="20.25" customHeight="1" x14ac:dyDescent="0.55000000000000004">
      <c r="B61" s="101"/>
      <c r="C61" s="102"/>
      <c r="D61" s="102"/>
      <c r="E61" s="102"/>
      <c r="F61" s="102"/>
      <c r="G61" s="102"/>
      <c r="H61" s="102"/>
      <c r="I61" s="110"/>
      <c r="J61" s="111"/>
      <c r="K61" s="164" t="s">
        <v>53</v>
      </c>
      <c r="L61" s="164"/>
      <c r="M61" s="167">
        <f>SUMIFS($BB$15:$BB$54,$F$15:$F$54,"看護職員",$H$15:$H$54,"B")</f>
        <v>0</v>
      </c>
      <c r="N61" s="167"/>
      <c r="O61" s="168">
        <f>SUMIFS($BD$15:$BD$54,$F$15:$F$54,"看護職員",$H$15:$H$54,"B")</f>
        <v>0</v>
      </c>
      <c r="P61" s="168"/>
      <c r="Q61" s="119"/>
      <c r="R61" s="171">
        <v>0</v>
      </c>
      <c r="S61" s="171"/>
      <c r="T61" s="171">
        <v>0</v>
      </c>
      <c r="U61" s="171"/>
      <c r="V61" s="120"/>
      <c r="W61" s="176">
        <v>0</v>
      </c>
      <c r="X61" s="177"/>
      <c r="Y61" s="26"/>
      <c r="Z61" s="113"/>
      <c r="AA61" s="164" t="s">
        <v>60</v>
      </c>
      <c r="AB61" s="164"/>
      <c r="AC61" s="164" t="s">
        <v>61</v>
      </c>
      <c r="AD61" s="164"/>
      <c r="AE61" s="164"/>
      <c r="AF61" s="164"/>
      <c r="AG61" s="113"/>
      <c r="AH61" s="113"/>
      <c r="AI61" s="111" t="s">
        <v>62</v>
      </c>
      <c r="AJ61" s="111"/>
      <c r="AK61" s="111"/>
      <c r="AL61" s="111"/>
      <c r="AM61" s="111"/>
      <c r="AN61" s="111"/>
      <c r="AO61" s="111"/>
      <c r="AP61" s="111"/>
      <c r="AQ61" s="111"/>
      <c r="AR61" s="112"/>
      <c r="AS61" s="111"/>
      <c r="AT61" s="111"/>
      <c r="AU61" s="111"/>
      <c r="AV61" s="111"/>
    </row>
    <row r="62" spans="2:62" ht="20.25" customHeight="1" x14ac:dyDescent="0.55000000000000004">
      <c r="B62" s="101"/>
      <c r="C62" s="102"/>
      <c r="D62" s="102"/>
      <c r="E62" s="102"/>
      <c r="F62" s="102"/>
      <c r="G62" s="102"/>
      <c r="H62" s="102"/>
      <c r="I62" s="110"/>
      <c r="J62" s="111"/>
      <c r="K62" s="164" t="s">
        <v>63</v>
      </c>
      <c r="L62" s="164"/>
      <c r="M62" s="167">
        <f>SUMIFS($BB$15:$BB$54,$F$15:$F$54,"看護職員",$H$15:$H$54,"C")</f>
        <v>0</v>
      </c>
      <c r="N62" s="167"/>
      <c r="O62" s="168">
        <f>SUMIFS($BD$15:$BD$54,$F$15:$F$54,"看護職員",$H$15:$H$54,"C")</f>
        <v>0</v>
      </c>
      <c r="P62" s="168"/>
      <c r="Q62" s="119"/>
      <c r="R62" s="171">
        <v>0</v>
      </c>
      <c r="S62" s="171"/>
      <c r="T62" s="172">
        <v>0</v>
      </c>
      <c r="U62" s="172"/>
      <c r="V62" s="120"/>
      <c r="W62" s="173" t="s">
        <v>64</v>
      </c>
      <c r="X62" s="174"/>
      <c r="Y62" s="26"/>
      <c r="Z62" s="113"/>
      <c r="AA62" s="26"/>
      <c r="AB62" s="26"/>
      <c r="AC62" s="26"/>
      <c r="AD62" s="26"/>
      <c r="AE62" s="26"/>
      <c r="AF62" s="26"/>
      <c r="AG62" s="113"/>
      <c r="AH62" s="113"/>
      <c r="AI62" s="111" t="s">
        <v>46</v>
      </c>
      <c r="AJ62" s="111"/>
      <c r="AK62" s="111"/>
      <c r="AL62" s="111"/>
      <c r="AM62" s="111"/>
      <c r="AN62" s="111"/>
      <c r="AO62" s="111"/>
      <c r="AP62" s="111"/>
      <c r="AQ62" s="111"/>
      <c r="AR62" s="112"/>
      <c r="AS62" s="178"/>
      <c r="AT62" s="178"/>
      <c r="AU62" s="178"/>
      <c r="AV62" s="178"/>
    </row>
    <row r="63" spans="2:62" ht="20.25" customHeight="1" x14ac:dyDescent="0.55000000000000004">
      <c r="B63" s="101"/>
      <c r="C63" s="102"/>
      <c r="D63" s="102"/>
      <c r="E63" s="102"/>
      <c r="F63" s="102"/>
      <c r="G63" s="102"/>
      <c r="H63" s="102"/>
      <c r="I63" s="110"/>
      <c r="J63" s="111"/>
      <c r="K63" s="164" t="s">
        <v>60</v>
      </c>
      <c r="L63" s="164"/>
      <c r="M63" s="167">
        <f>SUMIFS($BB$15:$BB$54,$F$15:$F$54,"看護職員",$H$15:$H$54,"D")</f>
        <v>0</v>
      </c>
      <c r="N63" s="167"/>
      <c r="O63" s="168">
        <f>SUMIFS($BD$15:$BD$54,$F$15:$F$54,"看護職員",$H$15:$H$54,"D")</f>
        <v>0</v>
      </c>
      <c r="P63" s="168"/>
      <c r="Q63" s="119"/>
      <c r="R63" s="171">
        <v>0</v>
      </c>
      <c r="S63" s="171"/>
      <c r="T63" s="172">
        <v>0</v>
      </c>
      <c r="U63" s="172"/>
      <c r="V63" s="120"/>
      <c r="W63" s="173" t="s">
        <v>64</v>
      </c>
      <c r="X63" s="174"/>
      <c r="Y63" s="26"/>
      <c r="Z63" s="113"/>
      <c r="AA63" s="26"/>
      <c r="AB63" s="26"/>
      <c r="AC63" s="26"/>
      <c r="AD63" s="26"/>
      <c r="AE63" s="26"/>
      <c r="AF63" s="26"/>
      <c r="AG63" s="113" t="s">
        <v>65</v>
      </c>
      <c r="AH63" s="113"/>
      <c r="AI63" s="116" t="s">
        <v>66</v>
      </c>
      <c r="AJ63" s="116"/>
      <c r="AK63" s="116"/>
      <c r="AL63" s="116"/>
      <c r="AM63" s="116"/>
      <c r="AN63" s="111" t="s">
        <v>67</v>
      </c>
      <c r="AO63" s="116"/>
      <c r="AP63" s="116"/>
      <c r="AQ63" s="116"/>
      <c r="AR63" s="116"/>
      <c r="AS63" s="175" t="s">
        <v>68</v>
      </c>
      <c r="AT63" s="175"/>
      <c r="AU63" s="175"/>
      <c r="AV63" s="175"/>
    </row>
    <row r="64" spans="2:62" ht="20.25" customHeight="1" x14ac:dyDescent="0.55000000000000004">
      <c r="B64" s="101"/>
      <c r="C64" s="102"/>
      <c r="D64" s="102"/>
      <c r="E64" s="102"/>
      <c r="F64" s="102"/>
      <c r="G64" s="102"/>
      <c r="H64" s="102"/>
      <c r="I64" s="110"/>
      <c r="J64" s="111"/>
      <c r="K64" s="164" t="s">
        <v>68</v>
      </c>
      <c r="L64" s="164"/>
      <c r="M64" s="167">
        <f>SUM(M60:N63)</f>
        <v>0</v>
      </c>
      <c r="N64" s="167"/>
      <c r="O64" s="168">
        <f>SUM(O60:P63)</f>
        <v>0</v>
      </c>
      <c r="P64" s="168"/>
      <c r="Q64" s="119"/>
      <c r="R64" s="167">
        <f>SUM(R60:S63)</f>
        <v>0</v>
      </c>
      <c r="S64" s="167"/>
      <c r="T64" s="168">
        <f>SUM(T60:U63)</f>
        <v>0</v>
      </c>
      <c r="U64" s="168"/>
      <c r="V64" s="120"/>
      <c r="W64" s="169">
        <f>SUM(W60:X61)</f>
        <v>0</v>
      </c>
      <c r="X64" s="170"/>
      <c r="Y64" s="26"/>
      <c r="Z64" s="113"/>
      <c r="AA64" s="26"/>
      <c r="AB64" s="26"/>
      <c r="AC64" s="26"/>
      <c r="AD64" s="26"/>
      <c r="AE64" s="26"/>
      <c r="AF64" s="26"/>
      <c r="AG64" s="113"/>
      <c r="AH64" s="113"/>
      <c r="AI64" s="163">
        <f>W64</f>
        <v>0</v>
      </c>
      <c r="AJ64" s="164"/>
      <c r="AK64" s="164"/>
      <c r="AL64" s="164"/>
      <c r="AM64" s="118" t="s">
        <v>69</v>
      </c>
      <c r="AN64" s="165">
        <f>AS59</f>
        <v>0</v>
      </c>
      <c r="AO64" s="165"/>
      <c r="AP64" s="165"/>
      <c r="AQ64" s="165"/>
      <c r="AR64" s="118" t="s">
        <v>70</v>
      </c>
      <c r="AS64" s="166">
        <f>ROUNDDOWN(AI64+AN64,1)</f>
        <v>0</v>
      </c>
      <c r="AT64" s="166"/>
      <c r="AU64" s="166"/>
      <c r="AV64" s="166"/>
    </row>
    <row r="65" spans="2:46" ht="20.25" customHeight="1" x14ac:dyDescent="0.55000000000000004">
      <c r="B65" s="101"/>
      <c r="C65" s="102"/>
      <c r="D65" s="102"/>
      <c r="E65" s="102"/>
      <c r="F65" s="102"/>
      <c r="G65" s="102"/>
      <c r="H65" s="102"/>
      <c r="I65" s="110"/>
      <c r="J65" s="110"/>
      <c r="K65" s="121"/>
      <c r="L65" s="121"/>
      <c r="M65" s="121"/>
      <c r="N65" s="121"/>
      <c r="O65" s="122"/>
      <c r="P65" s="122"/>
      <c r="Q65" s="122"/>
      <c r="R65" s="123"/>
      <c r="S65" s="123"/>
      <c r="T65" s="123"/>
      <c r="U65" s="123"/>
      <c r="V65" s="124"/>
      <c r="W65" s="113"/>
      <c r="X65" s="113"/>
      <c r="Y65" s="113"/>
      <c r="Z65" s="113"/>
      <c r="AA65" s="26"/>
      <c r="AB65" s="26"/>
      <c r="AC65" s="26"/>
      <c r="AD65" s="26"/>
      <c r="AE65" s="26"/>
      <c r="AF65" s="26"/>
      <c r="AG65" s="26"/>
      <c r="AH65" s="26"/>
    </row>
    <row r="66" spans="2:46" ht="20.25" customHeight="1" x14ac:dyDescent="0.55000000000000004">
      <c r="B66" s="101"/>
      <c r="C66" s="102"/>
      <c r="D66" s="102"/>
      <c r="E66" s="102"/>
      <c r="F66" s="102"/>
      <c r="G66" s="102"/>
      <c r="H66" s="102"/>
      <c r="I66" s="110"/>
      <c r="J66" s="110"/>
      <c r="Y66" s="113"/>
      <c r="Z66" s="113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P66" s="104"/>
      <c r="AQ66" s="104"/>
      <c r="AR66" s="104"/>
      <c r="AS66" s="104"/>
      <c r="AT66" s="104"/>
    </row>
    <row r="67" spans="2:46" ht="20.25" customHeight="1" x14ac:dyDescent="0.55000000000000004">
      <c r="B67" s="101"/>
      <c r="C67" s="102"/>
      <c r="D67" s="102"/>
      <c r="E67" s="102"/>
      <c r="F67" s="102"/>
      <c r="G67" s="102"/>
      <c r="H67" s="102"/>
      <c r="I67" s="110"/>
      <c r="J67" s="110"/>
      <c r="Y67" s="113"/>
      <c r="Z67" s="113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P67" s="104"/>
      <c r="AQ67" s="104"/>
      <c r="AR67" s="104"/>
      <c r="AS67" s="104"/>
      <c r="AT67" s="104"/>
    </row>
    <row r="68" spans="2:46" ht="20.25" customHeight="1" x14ac:dyDescent="0.55000000000000004">
      <c r="B68" s="101"/>
      <c r="C68" s="102"/>
      <c r="D68" s="102"/>
      <c r="E68" s="102"/>
      <c r="F68" s="102"/>
      <c r="G68" s="102"/>
      <c r="H68" s="102"/>
      <c r="I68" s="110"/>
      <c r="J68" s="110"/>
      <c r="Y68" s="113"/>
      <c r="Z68" s="113"/>
      <c r="AG68" s="26"/>
      <c r="AH68" s="26"/>
      <c r="AI68" s="26"/>
      <c r="AJ68" s="26"/>
      <c r="AK68" s="26"/>
      <c r="AL68" s="26"/>
      <c r="AM68" s="26"/>
      <c r="AN68" s="26"/>
      <c r="AP68" s="104"/>
      <c r="AQ68" s="104"/>
      <c r="AR68" s="104"/>
      <c r="AS68" s="104"/>
      <c r="AT68" s="104"/>
    </row>
    <row r="69" spans="2:46" ht="20.25" customHeight="1" x14ac:dyDescent="0.55000000000000004">
      <c r="I69" s="26"/>
      <c r="J69" s="26"/>
      <c r="Y69" s="26"/>
      <c r="Z69" s="26"/>
      <c r="AG69" s="26"/>
      <c r="AH69" s="26"/>
      <c r="AI69" s="26"/>
      <c r="AJ69" s="26"/>
      <c r="AK69" s="26"/>
      <c r="AL69" s="26"/>
      <c r="AM69" s="26"/>
      <c r="AN69" s="26"/>
    </row>
    <row r="70" spans="2:46" ht="20.25" customHeight="1" x14ac:dyDescent="0.55000000000000004">
      <c r="I70" s="26"/>
      <c r="J70" s="26"/>
      <c r="Y70" s="26"/>
      <c r="Z70" s="26"/>
      <c r="AG70" s="26"/>
      <c r="AH70" s="26"/>
      <c r="AI70" s="26"/>
      <c r="AJ70" s="26"/>
      <c r="AK70" s="26"/>
      <c r="AL70" s="26"/>
      <c r="AM70" s="26"/>
      <c r="AN70" s="26"/>
    </row>
    <row r="71" spans="2:46" ht="20.25" customHeight="1" x14ac:dyDescent="0.55000000000000004">
      <c r="I71" s="26"/>
      <c r="J71" s="26"/>
      <c r="Y71" s="26"/>
      <c r="Z71" s="26"/>
    </row>
    <row r="72" spans="2:46" ht="20.25" customHeight="1" x14ac:dyDescent="0.55000000000000004">
      <c r="I72" s="26"/>
      <c r="J72" s="26"/>
      <c r="Y72" s="26"/>
      <c r="Z72" s="26"/>
    </row>
    <row r="73" spans="2:46" ht="20.25" customHeight="1" x14ac:dyDescent="0.55000000000000004">
      <c r="I73" s="26"/>
      <c r="J73" s="26"/>
      <c r="Y73" s="26"/>
      <c r="Z73" s="26"/>
    </row>
    <row r="74" spans="2:46" ht="20.25" customHeight="1" x14ac:dyDescent="0.55000000000000004">
      <c r="I74" s="26"/>
      <c r="J74" s="26"/>
      <c r="Y74" s="125"/>
      <c r="Z74" s="125"/>
    </row>
    <row r="75" spans="2:46" ht="20.25" customHeight="1" x14ac:dyDescent="0.55000000000000004"/>
    <row r="76" spans="2:46" ht="20.25" customHeight="1" x14ac:dyDescent="0.55000000000000004"/>
    <row r="77" spans="2:46" ht="20.25" customHeight="1" x14ac:dyDescent="0.55000000000000004"/>
    <row r="78" spans="2:46" ht="20.25" customHeight="1" x14ac:dyDescent="0.55000000000000004"/>
    <row r="79" spans="2:46" ht="20.25" customHeight="1" x14ac:dyDescent="0.55000000000000004"/>
    <row r="80" spans="2:46" ht="20.25" customHeight="1" x14ac:dyDescent="0.55000000000000004"/>
    <row r="81" ht="20.25" customHeight="1" x14ac:dyDescent="0.55000000000000004"/>
    <row r="82" ht="20.25" customHeight="1" x14ac:dyDescent="0.55000000000000004"/>
    <row r="83" ht="20.25" customHeight="1" x14ac:dyDescent="0.55000000000000004"/>
    <row r="84" ht="20.25" customHeight="1" x14ac:dyDescent="0.55000000000000004"/>
    <row r="85" ht="20.25" customHeight="1" x14ac:dyDescent="0.55000000000000004"/>
    <row r="86" ht="20.25" customHeight="1" x14ac:dyDescent="0.55000000000000004"/>
    <row r="87" ht="20.25" customHeight="1" x14ac:dyDescent="0.55000000000000004"/>
    <row r="88" ht="20.25" customHeight="1" x14ac:dyDescent="0.55000000000000004"/>
    <row r="89" ht="20.25" customHeight="1" x14ac:dyDescent="0.55000000000000004"/>
    <row r="90" ht="20.25" customHeight="1" x14ac:dyDescent="0.55000000000000004"/>
    <row r="91" ht="20.25" customHeight="1" x14ac:dyDescent="0.55000000000000004"/>
    <row r="92" ht="20.25" customHeight="1" x14ac:dyDescent="0.55000000000000004"/>
    <row r="93" ht="20.25" customHeight="1" x14ac:dyDescent="0.55000000000000004"/>
    <row r="94" ht="20.25" customHeight="1" x14ac:dyDescent="0.55000000000000004"/>
    <row r="114" spans="1:59" x14ac:dyDescent="0.55000000000000004">
      <c r="AQ114" s="126"/>
      <c r="AR114" s="126"/>
      <c r="AS114" s="126"/>
      <c r="AT114" s="126"/>
      <c r="AU114" s="126"/>
      <c r="AV114" s="126"/>
    </row>
    <row r="115" spans="1:59" x14ac:dyDescent="0.55000000000000004">
      <c r="AQ115" s="126"/>
      <c r="AR115" s="126"/>
      <c r="AS115" s="126"/>
      <c r="AT115" s="126"/>
      <c r="AU115" s="126"/>
      <c r="AV115" s="126"/>
    </row>
    <row r="117" spans="1:59" x14ac:dyDescent="0.55000000000000004">
      <c r="AW117" s="126"/>
      <c r="AX117" s="126"/>
      <c r="AY117" s="126"/>
      <c r="AZ117" s="127"/>
      <c r="BA117" s="127"/>
      <c r="BB117" s="127"/>
      <c r="BC117" s="127"/>
      <c r="BD117" s="127"/>
      <c r="BE117" s="127"/>
    </row>
    <row r="118" spans="1:59" x14ac:dyDescent="0.55000000000000004">
      <c r="AW118" s="126"/>
      <c r="AX118" s="126"/>
      <c r="AY118" s="126"/>
      <c r="AZ118" s="127"/>
      <c r="BA118" s="127"/>
      <c r="BB118" s="127"/>
      <c r="BC118" s="127"/>
      <c r="BD118" s="127"/>
      <c r="BE118" s="127"/>
    </row>
    <row r="121" spans="1:59" x14ac:dyDescent="0.55000000000000004">
      <c r="A121" s="128"/>
      <c r="B121" s="128"/>
      <c r="C121" s="129"/>
      <c r="D121" s="129"/>
      <c r="E121" s="129"/>
      <c r="F121" s="129"/>
      <c r="G121" s="129"/>
      <c r="H121" s="129"/>
      <c r="I121" s="129"/>
      <c r="J121" s="129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BF121" s="127"/>
      <c r="BG121" s="127"/>
    </row>
    <row r="122" spans="1:59" x14ac:dyDescent="0.55000000000000004">
      <c r="A122" s="128"/>
      <c r="B122" s="128"/>
      <c r="C122" s="129"/>
      <c r="D122" s="129"/>
      <c r="E122" s="129"/>
      <c r="F122" s="129"/>
      <c r="G122" s="129"/>
      <c r="H122" s="129"/>
      <c r="I122" s="129"/>
      <c r="J122" s="129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BF122" s="127"/>
      <c r="BG122" s="127"/>
    </row>
    <row r="123" spans="1:59" x14ac:dyDescent="0.55000000000000004">
      <c r="A123" s="128"/>
      <c r="B123" s="128"/>
      <c r="C123" s="130"/>
      <c r="D123" s="130"/>
      <c r="E123" s="130"/>
      <c r="F123" s="130"/>
      <c r="G123" s="130"/>
      <c r="H123" s="130"/>
      <c r="I123" s="130"/>
      <c r="J123" s="130"/>
      <c r="K123" s="129"/>
      <c r="L123" s="129"/>
      <c r="M123" s="128"/>
      <c r="N123" s="128"/>
      <c r="O123" s="128"/>
      <c r="P123" s="128"/>
      <c r="Q123" s="128"/>
      <c r="R123" s="128"/>
    </row>
    <row r="124" spans="1:59" x14ac:dyDescent="0.55000000000000004">
      <c r="A124" s="128"/>
      <c r="B124" s="128"/>
      <c r="C124" s="130"/>
      <c r="D124" s="130"/>
      <c r="E124" s="130"/>
      <c r="F124" s="130"/>
      <c r="G124" s="130"/>
      <c r="H124" s="130"/>
      <c r="I124" s="130"/>
      <c r="J124" s="130"/>
      <c r="K124" s="129"/>
      <c r="L124" s="129"/>
      <c r="M124" s="128"/>
      <c r="N124" s="128"/>
      <c r="O124" s="128"/>
      <c r="P124" s="128"/>
      <c r="Q124" s="128"/>
      <c r="R124" s="128"/>
    </row>
    <row r="125" spans="1:59" x14ac:dyDescent="0.55000000000000004">
      <c r="C125" s="37"/>
      <c r="D125" s="37"/>
      <c r="E125" s="37"/>
      <c r="F125" s="37"/>
      <c r="G125" s="37"/>
      <c r="H125" s="37"/>
      <c r="I125" s="37"/>
      <c r="J125" s="37"/>
    </row>
    <row r="126" spans="1:59" x14ac:dyDescent="0.55000000000000004">
      <c r="C126" s="37"/>
      <c r="D126" s="37"/>
      <c r="E126" s="37"/>
      <c r="F126" s="37"/>
      <c r="G126" s="37"/>
      <c r="H126" s="37"/>
      <c r="I126" s="37"/>
      <c r="J126" s="37"/>
    </row>
    <row r="127" spans="1:59" x14ac:dyDescent="0.55000000000000004">
      <c r="C127" s="37"/>
      <c r="D127" s="37"/>
      <c r="E127" s="37"/>
      <c r="F127" s="37"/>
      <c r="G127" s="37"/>
      <c r="H127" s="37"/>
      <c r="I127" s="37"/>
      <c r="J127" s="37"/>
    </row>
    <row r="128" spans="1:59" x14ac:dyDescent="0.55000000000000004">
      <c r="C128" s="37"/>
      <c r="D128" s="37"/>
      <c r="E128" s="37"/>
      <c r="F128" s="37"/>
      <c r="G128" s="37"/>
      <c r="H128" s="37"/>
      <c r="I128" s="37"/>
      <c r="J128" s="37"/>
    </row>
  </sheetData>
  <sheetProtection insertRows="0" deleteRows="0"/>
  <mergeCells count="280">
    <mergeCell ref="B10:B14"/>
    <mergeCell ref="C10:D14"/>
    <mergeCell ref="I10:J14"/>
    <mergeCell ref="K10:N14"/>
    <mergeCell ref="O10:S14"/>
    <mergeCell ref="W10:BA10"/>
    <mergeCell ref="AT1:BI1"/>
    <mergeCell ref="AC2:AD2"/>
    <mergeCell ref="AF2:AG2"/>
    <mergeCell ref="AJ2:AK2"/>
    <mergeCell ref="AT2:BI2"/>
    <mergeCell ref="BE3:BH3"/>
    <mergeCell ref="BB10:BC14"/>
    <mergeCell ref="BD10:BE14"/>
    <mergeCell ref="BF10:BJ14"/>
    <mergeCell ref="W11:AC11"/>
    <mergeCell ref="AD11:AJ11"/>
    <mergeCell ref="AK11:AQ11"/>
    <mergeCell ref="AR11:AX11"/>
    <mergeCell ref="AY11:BA11"/>
    <mergeCell ref="BE4:BH4"/>
    <mergeCell ref="BA6:BB6"/>
    <mergeCell ref="BE6:BF6"/>
    <mergeCell ref="BE8:BF8"/>
    <mergeCell ref="BD15:BE15"/>
    <mergeCell ref="BF15:BJ16"/>
    <mergeCell ref="BB16:BC16"/>
    <mergeCell ref="BD16:BE16"/>
    <mergeCell ref="B17:B18"/>
    <mergeCell ref="C17:D18"/>
    <mergeCell ref="I17:J18"/>
    <mergeCell ref="K17:N18"/>
    <mergeCell ref="O17:S18"/>
    <mergeCell ref="BB17:BC17"/>
    <mergeCell ref="B15:B16"/>
    <mergeCell ref="C15:D16"/>
    <mergeCell ref="I15:J16"/>
    <mergeCell ref="K15:N16"/>
    <mergeCell ref="O15:S16"/>
    <mergeCell ref="BB15:BC15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43:BE43"/>
    <mergeCell ref="BF43:BJ44"/>
    <mergeCell ref="BB44:BC44"/>
    <mergeCell ref="BD44:BE44"/>
    <mergeCell ref="BD47:BE47"/>
    <mergeCell ref="BF47:BJ48"/>
    <mergeCell ref="BB48:BC48"/>
    <mergeCell ref="BD48:BE48"/>
    <mergeCell ref="B45:B46"/>
    <mergeCell ref="C45:D46"/>
    <mergeCell ref="I45:J46"/>
    <mergeCell ref="K45:N46"/>
    <mergeCell ref="O45:S46"/>
    <mergeCell ref="BB45:BC45"/>
    <mergeCell ref="BD45:BE45"/>
    <mergeCell ref="BF45:BJ46"/>
    <mergeCell ref="BB46:BC46"/>
    <mergeCell ref="BD46:BE46"/>
    <mergeCell ref="B53:B54"/>
    <mergeCell ref="C53:D54"/>
    <mergeCell ref="I53:J54"/>
    <mergeCell ref="K53:N54"/>
    <mergeCell ref="O53:S54"/>
    <mergeCell ref="BB53:BC53"/>
    <mergeCell ref="B47:B48"/>
    <mergeCell ref="C47:D48"/>
    <mergeCell ref="I47:J48"/>
    <mergeCell ref="K47:N48"/>
    <mergeCell ref="O47:S48"/>
    <mergeCell ref="BB47:BC47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49:B50"/>
    <mergeCell ref="C49:D50"/>
    <mergeCell ref="I49:J50"/>
    <mergeCell ref="K49:N50"/>
    <mergeCell ref="O49:S50"/>
    <mergeCell ref="BB49:BC49"/>
    <mergeCell ref="BD53:BE53"/>
    <mergeCell ref="BF53:BJ54"/>
    <mergeCell ref="BB54:BC54"/>
    <mergeCell ref="BD54:BE54"/>
    <mergeCell ref="AP56:AQ56"/>
    <mergeCell ref="AA57:AB57"/>
    <mergeCell ref="AC57:AF57"/>
    <mergeCell ref="BD51:BE51"/>
    <mergeCell ref="BF51:BJ52"/>
    <mergeCell ref="BB52:BC52"/>
    <mergeCell ref="BD52:BE52"/>
    <mergeCell ref="AC59:AF59"/>
    <mergeCell ref="AI59:AL59"/>
    <mergeCell ref="AN59:AQ59"/>
    <mergeCell ref="AS59:AV59"/>
    <mergeCell ref="K60:L60"/>
    <mergeCell ref="M60:N60"/>
    <mergeCell ref="O60:P60"/>
    <mergeCell ref="R60:S60"/>
    <mergeCell ref="T60:U60"/>
    <mergeCell ref="W60:X60"/>
    <mergeCell ref="K58:L59"/>
    <mergeCell ref="M58:P58"/>
    <mergeCell ref="R58:U58"/>
    <mergeCell ref="AA58:AB58"/>
    <mergeCell ref="AC58:AF58"/>
    <mergeCell ref="M59:N59"/>
    <mergeCell ref="O59:P59"/>
    <mergeCell ref="R59:S59"/>
    <mergeCell ref="T59:U59"/>
    <mergeCell ref="AA59:AB59"/>
    <mergeCell ref="AA60:AB60"/>
    <mergeCell ref="AC60:AF60"/>
    <mergeCell ref="K61:L61"/>
    <mergeCell ref="M61:N61"/>
    <mergeCell ref="O61:P61"/>
    <mergeCell ref="R61:S61"/>
    <mergeCell ref="T61:U61"/>
    <mergeCell ref="W61:X61"/>
    <mergeCell ref="AA61:AB61"/>
    <mergeCell ref="AC61:AF61"/>
    <mergeCell ref="AS62:AV62"/>
    <mergeCell ref="K63:L63"/>
    <mergeCell ref="M63:N63"/>
    <mergeCell ref="O63:P63"/>
    <mergeCell ref="R63:S63"/>
    <mergeCell ref="T63:U63"/>
    <mergeCell ref="W63:X63"/>
    <mergeCell ref="AS63:AV63"/>
    <mergeCell ref="K62:L62"/>
    <mergeCell ref="M62:N62"/>
    <mergeCell ref="O62:P62"/>
    <mergeCell ref="R62:S62"/>
    <mergeCell ref="T62:U62"/>
    <mergeCell ref="W62:X62"/>
    <mergeCell ref="AI64:AL64"/>
    <mergeCell ref="AN64:AQ64"/>
    <mergeCell ref="AS64:AV64"/>
    <mergeCell ref="K64:L64"/>
    <mergeCell ref="M64:N64"/>
    <mergeCell ref="O64:P64"/>
    <mergeCell ref="R64:S64"/>
    <mergeCell ref="T64:U64"/>
    <mergeCell ref="W64:X64"/>
  </mergeCells>
  <phoneticPr fontId="3"/>
  <conditionalFormatting sqref="Y68:Z68">
    <cfRule type="expression" dxfId="181" priority="84">
      <formula>OR(#REF!=$B55,#REF!=$B55)</formula>
    </cfRule>
  </conditionalFormatting>
  <conditionalFormatting sqref="Z58 W58:X58 Y67:Z67">
    <cfRule type="expression" dxfId="180" priority="85">
      <formula>OR(#REF!=$B56,#REF!=$B56)</formula>
    </cfRule>
  </conditionalFormatting>
  <conditionalFormatting sqref="W16:AC16 AY16:BE16">
    <cfRule type="expression" dxfId="179" priority="83">
      <formula>INDIRECT(ADDRESS(ROW(),COLUMN()))=TRUNC(INDIRECT(ADDRESS(ROW(),COLUMN())))</formula>
    </cfRule>
  </conditionalFormatting>
  <conditionalFormatting sqref="BB18:BE18">
    <cfRule type="expression" dxfId="178" priority="82">
      <formula>INDIRECT(ADDRESS(ROW(),COLUMN()))=TRUNC(INDIRECT(ADDRESS(ROW(),COLUMN())))</formula>
    </cfRule>
  </conditionalFormatting>
  <conditionalFormatting sqref="BB20:BE20">
    <cfRule type="expression" dxfId="177" priority="81">
      <formula>INDIRECT(ADDRESS(ROW(),COLUMN()))=TRUNC(INDIRECT(ADDRESS(ROW(),COLUMN())))</formula>
    </cfRule>
  </conditionalFormatting>
  <conditionalFormatting sqref="BB22:BE22">
    <cfRule type="expression" dxfId="176" priority="80">
      <formula>INDIRECT(ADDRESS(ROW(),COLUMN()))=TRUNC(INDIRECT(ADDRESS(ROW(),COLUMN())))</formula>
    </cfRule>
  </conditionalFormatting>
  <conditionalFormatting sqref="BB24:BE24">
    <cfRule type="expression" dxfId="175" priority="79">
      <formula>INDIRECT(ADDRESS(ROW(),COLUMN()))=TRUNC(INDIRECT(ADDRESS(ROW(),COLUMN())))</formula>
    </cfRule>
  </conditionalFormatting>
  <conditionalFormatting sqref="BB26:BE26">
    <cfRule type="expression" dxfId="174" priority="78">
      <formula>INDIRECT(ADDRESS(ROW(),COLUMN()))=TRUNC(INDIRECT(ADDRESS(ROW(),COLUMN())))</formula>
    </cfRule>
  </conditionalFormatting>
  <conditionalFormatting sqref="BB28:BE28">
    <cfRule type="expression" dxfId="173" priority="77">
      <formula>INDIRECT(ADDRESS(ROW(),COLUMN()))=TRUNC(INDIRECT(ADDRESS(ROW(),COLUMN())))</formula>
    </cfRule>
  </conditionalFormatting>
  <conditionalFormatting sqref="BB30:BE30">
    <cfRule type="expression" dxfId="172" priority="76">
      <formula>INDIRECT(ADDRESS(ROW(),COLUMN()))=TRUNC(INDIRECT(ADDRESS(ROW(),COLUMN())))</formula>
    </cfRule>
  </conditionalFormatting>
  <conditionalFormatting sqref="BB32:BE32">
    <cfRule type="expression" dxfId="171" priority="75">
      <formula>INDIRECT(ADDRESS(ROW(),COLUMN()))=TRUNC(INDIRECT(ADDRESS(ROW(),COLUMN())))</formula>
    </cfRule>
  </conditionalFormatting>
  <conditionalFormatting sqref="BB34:BE34">
    <cfRule type="expression" dxfId="170" priority="74">
      <formula>INDIRECT(ADDRESS(ROW(),COLUMN()))=TRUNC(INDIRECT(ADDRESS(ROW(),COLUMN())))</formula>
    </cfRule>
  </conditionalFormatting>
  <conditionalFormatting sqref="BB36:BE36">
    <cfRule type="expression" dxfId="169" priority="73">
      <formula>INDIRECT(ADDRESS(ROW(),COLUMN()))=TRUNC(INDIRECT(ADDRESS(ROW(),COLUMN())))</formula>
    </cfRule>
  </conditionalFormatting>
  <conditionalFormatting sqref="BB38:BE38">
    <cfRule type="expression" dxfId="168" priority="72">
      <formula>INDIRECT(ADDRESS(ROW(),COLUMN()))=TRUNC(INDIRECT(ADDRESS(ROW(),COLUMN())))</formula>
    </cfRule>
  </conditionalFormatting>
  <conditionalFormatting sqref="BB40:BE40">
    <cfRule type="expression" dxfId="167" priority="71">
      <formula>INDIRECT(ADDRESS(ROW(),COLUMN()))=TRUNC(INDIRECT(ADDRESS(ROW(),COLUMN())))</formula>
    </cfRule>
  </conditionalFormatting>
  <conditionalFormatting sqref="BB42:BE42">
    <cfRule type="expression" dxfId="166" priority="70">
      <formula>INDIRECT(ADDRESS(ROW(),COLUMN()))=TRUNC(INDIRECT(ADDRESS(ROW(),COLUMN())))</formula>
    </cfRule>
  </conditionalFormatting>
  <conditionalFormatting sqref="BB44:BE44">
    <cfRule type="expression" dxfId="165" priority="69">
      <formula>INDIRECT(ADDRESS(ROW(),COLUMN()))=TRUNC(INDIRECT(ADDRESS(ROW(),COLUMN())))</formula>
    </cfRule>
  </conditionalFormatting>
  <conditionalFormatting sqref="BB46:BE46">
    <cfRule type="expression" dxfId="164" priority="68">
      <formula>INDIRECT(ADDRESS(ROW(),COLUMN()))=TRUNC(INDIRECT(ADDRESS(ROW(),COLUMN())))</formula>
    </cfRule>
  </conditionalFormatting>
  <conditionalFormatting sqref="BB48:BE48">
    <cfRule type="expression" dxfId="163" priority="67">
      <formula>INDIRECT(ADDRESS(ROW(),COLUMN()))=TRUNC(INDIRECT(ADDRESS(ROW(),COLUMN())))</formula>
    </cfRule>
  </conditionalFormatting>
  <conditionalFormatting sqref="BB50:BE50">
    <cfRule type="expression" dxfId="162" priority="66">
      <formula>INDIRECT(ADDRESS(ROW(),COLUMN()))=TRUNC(INDIRECT(ADDRESS(ROW(),COLUMN())))</formula>
    </cfRule>
  </conditionalFormatting>
  <conditionalFormatting sqref="BB52:BE52">
    <cfRule type="expression" dxfId="161" priority="65">
      <formula>INDIRECT(ADDRESS(ROW(),COLUMN()))=TRUNC(INDIRECT(ADDRESS(ROW(),COLUMN())))</formula>
    </cfRule>
  </conditionalFormatting>
  <conditionalFormatting sqref="BB54:BE54">
    <cfRule type="expression" dxfId="160" priority="64">
      <formula>INDIRECT(ADDRESS(ROW(),COLUMN()))=TRUNC(INDIRECT(ADDRESS(ROW(),COLUMN())))</formula>
    </cfRule>
  </conditionalFormatting>
  <conditionalFormatting sqref="M60:X64">
    <cfRule type="expression" dxfId="159" priority="63">
      <formula>INDIRECT(ADDRESS(ROW(),COLUMN()))=TRUNC(INDIRECT(ADDRESS(ROW(),COLUMN())))</formula>
    </cfRule>
  </conditionalFormatting>
  <conditionalFormatting sqref="AI59:AL59">
    <cfRule type="expression" dxfId="158" priority="62">
      <formula>INDIRECT(ADDRESS(ROW(),COLUMN()))=TRUNC(INDIRECT(ADDRESS(ROW(),COLUMN())))</formula>
    </cfRule>
  </conditionalFormatting>
  <conditionalFormatting sqref="W18:AC18 AY18:BA18">
    <cfRule type="expression" dxfId="157" priority="61">
      <formula>INDIRECT(ADDRESS(ROW(),COLUMN()))=TRUNC(INDIRECT(ADDRESS(ROW(),COLUMN())))</formula>
    </cfRule>
  </conditionalFormatting>
  <conditionalFormatting sqref="W20:AC20 AY20:BA20">
    <cfRule type="expression" dxfId="156" priority="60">
      <formula>INDIRECT(ADDRESS(ROW(),COLUMN()))=TRUNC(INDIRECT(ADDRESS(ROW(),COLUMN())))</formula>
    </cfRule>
  </conditionalFormatting>
  <conditionalFormatting sqref="W22:AC22 AY22:BA22">
    <cfRule type="expression" dxfId="155" priority="59">
      <formula>INDIRECT(ADDRESS(ROW(),COLUMN()))=TRUNC(INDIRECT(ADDRESS(ROW(),COLUMN())))</formula>
    </cfRule>
  </conditionalFormatting>
  <conditionalFormatting sqref="W24:AC24 AY24:BA24">
    <cfRule type="expression" dxfId="154" priority="58">
      <formula>INDIRECT(ADDRESS(ROW(),COLUMN()))=TRUNC(INDIRECT(ADDRESS(ROW(),COLUMN())))</formula>
    </cfRule>
  </conditionalFormatting>
  <conditionalFormatting sqref="W26:AC26 AY26:BA26">
    <cfRule type="expression" dxfId="153" priority="57">
      <formula>INDIRECT(ADDRESS(ROW(),COLUMN()))=TRUNC(INDIRECT(ADDRESS(ROW(),COLUMN())))</formula>
    </cfRule>
  </conditionalFormatting>
  <conditionalFormatting sqref="W28:AC28 AY28:BA28">
    <cfRule type="expression" dxfId="152" priority="56">
      <formula>INDIRECT(ADDRESS(ROW(),COLUMN()))=TRUNC(INDIRECT(ADDRESS(ROW(),COLUMN())))</formula>
    </cfRule>
  </conditionalFormatting>
  <conditionalFormatting sqref="W30:AC30 AY30:BA30">
    <cfRule type="expression" dxfId="151" priority="55">
      <formula>INDIRECT(ADDRESS(ROW(),COLUMN()))=TRUNC(INDIRECT(ADDRESS(ROW(),COLUMN())))</formula>
    </cfRule>
  </conditionalFormatting>
  <conditionalFormatting sqref="W32:AC32 AY32:BA32">
    <cfRule type="expression" dxfId="150" priority="54">
      <formula>INDIRECT(ADDRESS(ROW(),COLUMN()))=TRUNC(INDIRECT(ADDRESS(ROW(),COLUMN())))</formula>
    </cfRule>
  </conditionalFormatting>
  <conditionalFormatting sqref="W34:AC34 AY34:BA34">
    <cfRule type="expression" dxfId="149" priority="53">
      <formula>INDIRECT(ADDRESS(ROW(),COLUMN()))=TRUNC(INDIRECT(ADDRESS(ROW(),COLUMN())))</formula>
    </cfRule>
  </conditionalFormatting>
  <conditionalFormatting sqref="W36:AC36 AY36:BA36">
    <cfRule type="expression" dxfId="148" priority="52">
      <formula>INDIRECT(ADDRESS(ROW(),COLUMN()))=TRUNC(INDIRECT(ADDRESS(ROW(),COLUMN())))</formula>
    </cfRule>
  </conditionalFormatting>
  <conditionalFormatting sqref="W38:AC38 AY38:BA38">
    <cfRule type="expression" dxfId="147" priority="51">
      <formula>INDIRECT(ADDRESS(ROW(),COLUMN()))=TRUNC(INDIRECT(ADDRESS(ROW(),COLUMN())))</formula>
    </cfRule>
  </conditionalFormatting>
  <conditionalFormatting sqref="W40:AC40 AY40:BA40">
    <cfRule type="expression" dxfId="146" priority="50">
      <formula>INDIRECT(ADDRESS(ROW(),COLUMN()))=TRUNC(INDIRECT(ADDRESS(ROW(),COLUMN())))</formula>
    </cfRule>
  </conditionalFormatting>
  <conditionalFormatting sqref="W42:AC42 AY42:BA42">
    <cfRule type="expression" dxfId="145" priority="49">
      <formula>INDIRECT(ADDRESS(ROW(),COLUMN()))=TRUNC(INDIRECT(ADDRESS(ROW(),COLUMN())))</formula>
    </cfRule>
  </conditionalFormatting>
  <conditionalFormatting sqref="W44:BA44">
    <cfRule type="expression" dxfId="144" priority="48">
      <formula>INDIRECT(ADDRESS(ROW(),COLUMN()))=TRUNC(INDIRECT(ADDRESS(ROW(),COLUMN())))</formula>
    </cfRule>
  </conditionalFormatting>
  <conditionalFormatting sqref="W46:BA46">
    <cfRule type="expression" dxfId="143" priority="47">
      <formula>INDIRECT(ADDRESS(ROW(),COLUMN()))=TRUNC(INDIRECT(ADDRESS(ROW(),COLUMN())))</formula>
    </cfRule>
  </conditionalFormatting>
  <conditionalFormatting sqref="W48:BA48">
    <cfRule type="expression" dxfId="142" priority="46">
      <formula>INDIRECT(ADDRESS(ROW(),COLUMN()))=TRUNC(INDIRECT(ADDRESS(ROW(),COLUMN())))</formula>
    </cfRule>
  </conditionalFormatting>
  <conditionalFormatting sqref="W50:BA50">
    <cfRule type="expression" dxfId="141" priority="45">
      <formula>INDIRECT(ADDRESS(ROW(),COLUMN()))=TRUNC(INDIRECT(ADDRESS(ROW(),COLUMN())))</formula>
    </cfRule>
  </conditionalFormatting>
  <conditionalFormatting sqref="W52:BA52">
    <cfRule type="expression" dxfId="140" priority="44">
      <formula>INDIRECT(ADDRESS(ROW(),COLUMN()))=TRUNC(INDIRECT(ADDRESS(ROW(),COLUMN())))</formula>
    </cfRule>
  </conditionalFormatting>
  <conditionalFormatting sqref="W54:BA54">
    <cfRule type="expression" dxfId="139" priority="43">
      <formula>INDIRECT(ADDRESS(ROW(),COLUMN()))=TRUNC(INDIRECT(ADDRESS(ROW(),COLUMN())))</formula>
    </cfRule>
  </conditionalFormatting>
  <conditionalFormatting sqref="AG64:AH64">
    <cfRule type="expression" dxfId="138" priority="86">
      <formula>OR(#REF!=$B55,#REF!=$B55)</formula>
    </cfRule>
  </conditionalFormatting>
  <conditionalFormatting sqref="AG63:AH63">
    <cfRule type="expression" dxfId="137" priority="87">
      <formula>OR(#REF!=$B65,#REF!=$B65)</formula>
    </cfRule>
  </conditionalFormatting>
  <conditionalFormatting sqref="AA61:AF61">
    <cfRule type="expression" dxfId="136" priority="88">
      <formula>OR(#REF!=$B55,#REF!=$B55)</formula>
    </cfRule>
  </conditionalFormatting>
  <conditionalFormatting sqref="AA60:AF60">
    <cfRule type="expression" dxfId="135" priority="89">
      <formula>OR(#REF!=$B65,#REF!=$B65)</formula>
    </cfRule>
  </conditionalFormatting>
  <conditionalFormatting sqref="AD16:AJ16">
    <cfRule type="expression" dxfId="134" priority="42">
      <formula>INDIRECT(ADDRESS(ROW(),COLUMN()))=TRUNC(INDIRECT(ADDRESS(ROW(),COLUMN())))</formula>
    </cfRule>
  </conditionalFormatting>
  <conditionalFormatting sqref="AD18:AJ18">
    <cfRule type="expression" dxfId="133" priority="41">
      <formula>INDIRECT(ADDRESS(ROW(),COLUMN()))=TRUNC(INDIRECT(ADDRESS(ROW(),COLUMN())))</formula>
    </cfRule>
  </conditionalFormatting>
  <conditionalFormatting sqref="AD20:AJ20">
    <cfRule type="expression" dxfId="132" priority="40">
      <formula>INDIRECT(ADDRESS(ROW(),COLUMN()))=TRUNC(INDIRECT(ADDRESS(ROW(),COLUMN())))</formula>
    </cfRule>
  </conditionalFormatting>
  <conditionalFormatting sqref="AD22:AJ22">
    <cfRule type="expression" dxfId="131" priority="39">
      <formula>INDIRECT(ADDRESS(ROW(),COLUMN()))=TRUNC(INDIRECT(ADDRESS(ROW(),COLUMN())))</formula>
    </cfRule>
  </conditionalFormatting>
  <conditionalFormatting sqref="AD24:AJ24">
    <cfRule type="expression" dxfId="130" priority="38">
      <formula>INDIRECT(ADDRESS(ROW(),COLUMN()))=TRUNC(INDIRECT(ADDRESS(ROW(),COLUMN())))</formula>
    </cfRule>
  </conditionalFormatting>
  <conditionalFormatting sqref="AD26:AJ26">
    <cfRule type="expression" dxfId="129" priority="37">
      <formula>INDIRECT(ADDRESS(ROW(),COLUMN()))=TRUNC(INDIRECT(ADDRESS(ROW(),COLUMN())))</formula>
    </cfRule>
  </conditionalFormatting>
  <conditionalFormatting sqref="AD32:AJ32">
    <cfRule type="expression" dxfId="128" priority="36">
      <formula>INDIRECT(ADDRESS(ROW(),COLUMN()))=TRUNC(INDIRECT(ADDRESS(ROW(),COLUMN())))</formula>
    </cfRule>
  </conditionalFormatting>
  <conditionalFormatting sqref="AD34:AJ34">
    <cfRule type="expression" dxfId="127" priority="35">
      <formula>INDIRECT(ADDRESS(ROW(),COLUMN()))=TRUNC(INDIRECT(ADDRESS(ROW(),COLUMN())))</formula>
    </cfRule>
  </conditionalFormatting>
  <conditionalFormatting sqref="AD36:AJ36">
    <cfRule type="expression" dxfId="126" priority="34">
      <formula>INDIRECT(ADDRESS(ROW(),COLUMN()))=TRUNC(INDIRECT(ADDRESS(ROW(),COLUMN())))</formula>
    </cfRule>
  </conditionalFormatting>
  <conditionalFormatting sqref="AD38:AJ38">
    <cfRule type="expression" dxfId="125" priority="33">
      <formula>INDIRECT(ADDRESS(ROW(),COLUMN()))=TRUNC(INDIRECT(ADDRESS(ROW(),COLUMN())))</formula>
    </cfRule>
  </conditionalFormatting>
  <conditionalFormatting sqref="AD40:AJ40">
    <cfRule type="expression" dxfId="124" priority="32">
      <formula>INDIRECT(ADDRESS(ROW(),COLUMN()))=TRUNC(INDIRECT(ADDRESS(ROW(),COLUMN())))</formula>
    </cfRule>
  </conditionalFormatting>
  <conditionalFormatting sqref="AD42:AJ42">
    <cfRule type="expression" dxfId="123" priority="31">
      <formula>INDIRECT(ADDRESS(ROW(),COLUMN()))=TRUNC(INDIRECT(ADDRESS(ROW(),COLUMN())))</formula>
    </cfRule>
  </conditionalFormatting>
  <conditionalFormatting sqref="AK16:AQ16">
    <cfRule type="expression" dxfId="122" priority="30">
      <formula>INDIRECT(ADDRESS(ROW(),COLUMN()))=TRUNC(INDIRECT(ADDRESS(ROW(),COLUMN())))</formula>
    </cfRule>
  </conditionalFormatting>
  <conditionalFormatting sqref="AK18:AQ18">
    <cfRule type="expression" dxfId="121" priority="29">
      <formula>INDIRECT(ADDRESS(ROW(),COLUMN()))=TRUNC(INDIRECT(ADDRESS(ROW(),COLUMN())))</formula>
    </cfRule>
  </conditionalFormatting>
  <conditionalFormatting sqref="AK20:AQ20">
    <cfRule type="expression" dxfId="120" priority="28">
      <formula>INDIRECT(ADDRESS(ROW(),COLUMN()))=TRUNC(INDIRECT(ADDRESS(ROW(),COLUMN())))</formula>
    </cfRule>
  </conditionalFormatting>
  <conditionalFormatting sqref="AK22:AQ22">
    <cfRule type="expression" dxfId="119" priority="27">
      <formula>INDIRECT(ADDRESS(ROW(),COLUMN()))=TRUNC(INDIRECT(ADDRESS(ROW(),COLUMN())))</formula>
    </cfRule>
  </conditionalFormatting>
  <conditionalFormatting sqref="AK24:AQ24">
    <cfRule type="expression" dxfId="118" priority="26">
      <formula>INDIRECT(ADDRESS(ROW(),COLUMN()))=TRUNC(INDIRECT(ADDRESS(ROW(),COLUMN())))</formula>
    </cfRule>
  </conditionalFormatting>
  <conditionalFormatting sqref="AK26:AQ26">
    <cfRule type="expression" dxfId="117" priority="25">
      <formula>INDIRECT(ADDRESS(ROW(),COLUMN()))=TRUNC(INDIRECT(ADDRESS(ROW(),COLUMN())))</formula>
    </cfRule>
  </conditionalFormatting>
  <conditionalFormatting sqref="AK32:AQ32">
    <cfRule type="expression" dxfId="116" priority="24">
      <formula>INDIRECT(ADDRESS(ROW(),COLUMN()))=TRUNC(INDIRECT(ADDRESS(ROW(),COLUMN())))</formula>
    </cfRule>
  </conditionalFormatting>
  <conditionalFormatting sqref="AK34:AQ34">
    <cfRule type="expression" dxfId="115" priority="23">
      <formula>INDIRECT(ADDRESS(ROW(),COLUMN()))=TRUNC(INDIRECT(ADDRESS(ROW(),COLUMN())))</formula>
    </cfRule>
  </conditionalFormatting>
  <conditionalFormatting sqref="AK36:AQ36">
    <cfRule type="expression" dxfId="114" priority="22">
      <formula>INDIRECT(ADDRESS(ROW(),COLUMN()))=TRUNC(INDIRECT(ADDRESS(ROW(),COLUMN())))</formula>
    </cfRule>
  </conditionalFormatting>
  <conditionalFormatting sqref="AK38:AQ38">
    <cfRule type="expression" dxfId="113" priority="21">
      <formula>INDIRECT(ADDRESS(ROW(),COLUMN()))=TRUNC(INDIRECT(ADDRESS(ROW(),COLUMN())))</formula>
    </cfRule>
  </conditionalFormatting>
  <conditionalFormatting sqref="AK40:AQ40">
    <cfRule type="expression" dxfId="112" priority="20">
      <formula>INDIRECT(ADDRESS(ROW(),COLUMN()))=TRUNC(INDIRECT(ADDRESS(ROW(),COLUMN())))</formula>
    </cfRule>
  </conditionalFormatting>
  <conditionalFormatting sqref="AK42:AQ42">
    <cfRule type="expression" dxfId="111" priority="19">
      <formula>INDIRECT(ADDRESS(ROW(),COLUMN()))=TRUNC(INDIRECT(ADDRESS(ROW(),COLUMN())))</formula>
    </cfRule>
  </conditionalFormatting>
  <conditionalFormatting sqref="AR16:AX16">
    <cfRule type="expression" dxfId="110" priority="18">
      <formula>INDIRECT(ADDRESS(ROW(),COLUMN()))=TRUNC(INDIRECT(ADDRESS(ROW(),COLUMN())))</formula>
    </cfRule>
  </conditionalFormatting>
  <conditionalFormatting sqref="AR18:AX18">
    <cfRule type="expression" dxfId="109" priority="17">
      <formula>INDIRECT(ADDRESS(ROW(),COLUMN()))=TRUNC(INDIRECT(ADDRESS(ROW(),COLUMN())))</formula>
    </cfRule>
  </conditionalFormatting>
  <conditionalFormatting sqref="AR20:AX20">
    <cfRule type="expression" dxfId="108" priority="16">
      <formula>INDIRECT(ADDRESS(ROW(),COLUMN()))=TRUNC(INDIRECT(ADDRESS(ROW(),COLUMN())))</formula>
    </cfRule>
  </conditionalFormatting>
  <conditionalFormatting sqref="AR22:AX22">
    <cfRule type="expression" dxfId="107" priority="15">
      <formula>INDIRECT(ADDRESS(ROW(),COLUMN()))=TRUNC(INDIRECT(ADDRESS(ROW(),COLUMN())))</formula>
    </cfRule>
  </conditionalFormatting>
  <conditionalFormatting sqref="AR24:AX24">
    <cfRule type="expression" dxfId="106" priority="14">
      <formula>INDIRECT(ADDRESS(ROW(),COLUMN()))=TRUNC(INDIRECT(ADDRESS(ROW(),COLUMN())))</formula>
    </cfRule>
  </conditionalFormatting>
  <conditionalFormatting sqref="AR26:AX26">
    <cfRule type="expression" dxfId="105" priority="13">
      <formula>INDIRECT(ADDRESS(ROW(),COLUMN()))=TRUNC(INDIRECT(ADDRESS(ROW(),COLUMN())))</formula>
    </cfRule>
  </conditionalFormatting>
  <conditionalFormatting sqref="AR32:AX32">
    <cfRule type="expression" dxfId="104" priority="12">
      <formula>INDIRECT(ADDRESS(ROW(),COLUMN()))=TRUNC(INDIRECT(ADDRESS(ROW(),COLUMN())))</formula>
    </cfRule>
  </conditionalFormatting>
  <conditionalFormatting sqref="AR34:AX34">
    <cfRule type="expression" dxfId="103" priority="11">
      <formula>INDIRECT(ADDRESS(ROW(),COLUMN()))=TRUNC(INDIRECT(ADDRESS(ROW(),COLUMN())))</formula>
    </cfRule>
  </conditionalFormatting>
  <conditionalFormatting sqref="AR36:AX36">
    <cfRule type="expression" dxfId="102" priority="10">
      <formula>INDIRECT(ADDRESS(ROW(),COLUMN()))=TRUNC(INDIRECT(ADDRESS(ROW(),COLUMN())))</formula>
    </cfRule>
  </conditionalFormatting>
  <conditionalFormatting sqref="AR38:AX38">
    <cfRule type="expression" dxfId="101" priority="9">
      <formula>INDIRECT(ADDRESS(ROW(),COLUMN()))=TRUNC(INDIRECT(ADDRESS(ROW(),COLUMN())))</formula>
    </cfRule>
  </conditionalFormatting>
  <conditionalFormatting sqref="AR40:AX40">
    <cfRule type="expression" dxfId="100" priority="8">
      <formula>INDIRECT(ADDRESS(ROW(),COLUMN()))=TRUNC(INDIRECT(ADDRESS(ROW(),COLUMN())))</formula>
    </cfRule>
  </conditionalFormatting>
  <conditionalFormatting sqref="AR42:AX42">
    <cfRule type="expression" dxfId="99" priority="7">
      <formula>INDIRECT(ADDRESS(ROW(),COLUMN()))=TRUNC(INDIRECT(ADDRESS(ROW(),COLUMN())))</formula>
    </cfRule>
  </conditionalFormatting>
  <conditionalFormatting sqref="AU58:AV58">
    <cfRule type="expression" dxfId="98" priority="90">
      <formula>OR(#REF!=$B55,#REF!=$B55)</formula>
    </cfRule>
  </conditionalFormatting>
  <conditionalFormatting sqref="AU57:AV57">
    <cfRule type="expression" dxfId="97" priority="91">
      <formula>OR(#REF!=$B65,#REF!=$B65)</formula>
    </cfRule>
  </conditionalFormatting>
  <conditionalFormatting sqref="AD28:AJ28">
    <cfRule type="expression" dxfId="96" priority="6">
      <formula>INDIRECT(ADDRESS(ROW(),COLUMN()))=TRUNC(INDIRECT(ADDRESS(ROW(),COLUMN())))</formula>
    </cfRule>
  </conditionalFormatting>
  <conditionalFormatting sqref="AD30:AJ30">
    <cfRule type="expression" dxfId="95" priority="5">
      <formula>INDIRECT(ADDRESS(ROW(),COLUMN()))=TRUNC(INDIRECT(ADDRESS(ROW(),COLUMN())))</formula>
    </cfRule>
  </conditionalFormatting>
  <conditionalFormatting sqref="AK28:AQ28">
    <cfRule type="expression" dxfId="94" priority="4">
      <formula>INDIRECT(ADDRESS(ROW(),COLUMN()))=TRUNC(INDIRECT(ADDRESS(ROW(),COLUMN())))</formula>
    </cfRule>
  </conditionalFormatting>
  <conditionalFormatting sqref="AK30:AQ30">
    <cfRule type="expression" dxfId="93" priority="3">
      <formula>INDIRECT(ADDRESS(ROW(),COLUMN()))=TRUNC(INDIRECT(ADDRESS(ROW(),COLUMN())))</formula>
    </cfRule>
  </conditionalFormatting>
  <conditionalFormatting sqref="AR28:AX28">
    <cfRule type="expression" dxfId="92" priority="2">
      <formula>INDIRECT(ADDRESS(ROW(),COLUMN()))=TRUNC(INDIRECT(ADDRESS(ROW(),COLUMN())))</formula>
    </cfRule>
  </conditionalFormatting>
  <conditionalFormatting sqref="AR30:AX30">
    <cfRule type="expression" dxfId="91" priority="1">
      <formula>INDIRECT(ADDRESS(ROW(),COLUMN()))=TRUNC(INDIRECT(ADDRESS(ROW(),COLUMN())))</formula>
    </cfRule>
  </conditionalFormatting>
  <dataValidations count="9">
    <dataValidation type="list" errorStyle="warning" allowBlank="1" showInputMessage="1" error="リストにない場合のみ、入力してください。" sqref="K15:N54">
      <formula1>INDIRECT(C15)</formula1>
    </dataValidation>
    <dataValidation type="list" allowBlank="1" showInputMessage="1" showErrorMessage="1" sqref="BE4:BH4">
      <formula1>"予定,実績,予定・実績"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AF3:AF4">
      <formula1>#REF!</formula1>
    </dataValidation>
    <dataValidation type="list" allowBlank="1" showInputMessage="1" showErrorMessage="1" sqref="BE3:BH3">
      <formula1>"４週,暦月"</formula1>
    </dataValidation>
    <dataValidation type="list" allowBlank="1" showInputMessage="1" showErrorMessage="1" sqref="W43:BA43 W45:BA45 W47:BA47 W49:BA49 W53:BA53 W51:BA51 W17:BA17 W19:BA19 W21:BA21 W23:BA23 W25:BA25 W39:BA39 W15:BA15 W31:BA31 W33:BA33 W35:BA35 W37:BA37 W41:BA41 W29:BA29 W27:BA27">
      <formula1>シフト記載例</formula1>
    </dataValidation>
    <dataValidation type="list" allowBlank="1" showInputMessage="1" showErrorMessage="1" sqref="AP56:AQ56">
      <formula1>"週,暦月"</formula1>
    </dataValidation>
    <dataValidation type="list" allowBlank="1" showInputMessage="1" sqref="C15:D54">
      <formula1>職種</formula1>
    </dataValidation>
    <dataValidation type="list" allowBlank="1" showInputMessage="1" sqref="I15:J54">
      <formula1>"A, B, C, D"</formula1>
    </dataValidation>
  </dataValidations>
  <printOptions horizontalCentered="1"/>
  <pageMargins left="0.15748031496062992" right="0.15748031496062992" top="0.59055118110236227" bottom="0.47244094488188981" header="0.15748031496062992" footer="0.15748031496062992"/>
  <pageSetup paperSize="9" scale="39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'C:\Users\70103232\AppData\Local\Temp\85f7c23e-77e2-4b8b-a0bd-22957b55349e_20240601.zip.49e\20240601改　公募系\[1_【20240601改】定期巡回・随時対応型訪問介護看護.xlsx]プルダウン・リスト'!#REF!</xm:f>
          </x14:formula1>
          <xm:sqref>AT1:BI1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N52"/>
  <sheetViews>
    <sheetView zoomScale="70" zoomScaleNormal="70" workbookViewId="0">
      <selection activeCell="AG63" sqref="AG63"/>
    </sheetView>
  </sheetViews>
  <sheetFormatPr defaultColWidth="9" defaultRowHeight="26.5" x14ac:dyDescent="0.55000000000000004"/>
  <cols>
    <col min="1" max="1" width="1.58203125" style="133" customWidth="1"/>
    <col min="2" max="2" width="5.58203125" style="132" customWidth="1"/>
    <col min="3" max="3" width="10.58203125" style="132" customWidth="1"/>
    <col min="4" max="4" width="10.58203125" style="132" hidden="1" customWidth="1"/>
    <col min="5" max="5" width="3.33203125" style="132" bestFit="1" customWidth="1"/>
    <col min="6" max="6" width="15.58203125" style="133" customWidth="1"/>
    <col min="7" max="7" width="3.33203125" style="133" bestFit="1" customWidth="1"/>
    <col min="8" max="8" width="15.58203125" style="133" customWidth="1"/>
    <col min="9" max="9" width="3.33203125" style="133" bestFit="1" customWidth="1"/>
    <col min="10" max="10" width="15.58203125" style="132" customWidth="1"/>
    <col min="11" max="11" width="3.33203125" style="133" bestFit="1" customWidth="1"/>
    <col min="12" max="12" width="15.58203125" style="133" customWidth="1"/>
    <col min="13" max="13" width="3.33203125" style="133" customWidth="1"/>
    <col min="14" max="14" width="50.58203125" style="133" customWidth="1"/>
    <col min="15" max="16384" width="9" style="133"/>
  </cols>
  <sheetData>
    <row r="1" spans="2:14" x14ac:dyDescent="0.55000000000000004">
      <c r="B1" s="131" t="s">
        <v>71</v>
      </c>
    </row>
    <row r="2" spans="2:14" x14ac:dyDescent="0.55000000000000004">
      <c r="B2" s="134" t="s">
        <v>72</v>
      </c>
      <c r="F2" s="135"/>
      <c r="G2" s="136"/>
      <c r="H2" s="136"/>
      <c r="I2" s="136"/>
      <c r="J2" s="137"/>
      <c r="K2" s="136"/>
      <c r="L2" s="136"/>
    </row>
    <row r="3" spans="2:14" x14ac:dyDescent="0.55000000000000004">
      <c r="B3" s="135" t="s">
        <v>73</v>
      </c>
      <c r="F3" s="137" t="s">
        <v>74</v>
      </c>
      <c r="G3" s="136"/>
      <c r="H3" s="136"/>
      <c r="I3" s="136"/>
      <c r="J3" s="137"/>
      <c r="K3" s="136"/>
      <c r="L3" s="136"/>
    </row>
    <row r="4" spans="2:14" x14ac:dyDescent="0.55000000000000004">
      <c r="B4" s="134"/>
      <c r="F4" s="300" t="s">
        <v>75</v>
      </c>
      <c r="G4" s="300"/>
      <c r="H4" s="300"/>
      <c r="I4" s="300"/>
      <c r="J4" s="300"/>
      <c r="K4" s="300"/>
      <c r="L4" s="300"/>
      <c r="N4" s="300" t="s">
        <v>76</v>
      </c>
    </row>
    <row r="5" spans="2:14" x14ac:dyDescent="0.55000000000000004">
      <c r="B5" s="132" t="s">
        <v>19</v>
      </c>
      <c r="C5" s="132" t="s">
        <v>39</v>
      </c>
      <c r="F5" s="132" t="s">
        <v>77</v>
      </c>
      <c r="G5" s="132"/>
      <c r="H5" s="132" t="s">
        <v>78</v>
      </c>
      <c r="J5" s="132" t="s">
        <v>79</v>
      </c>
      <c r="L5" s="132" t="s">
        <v>75</v>
      </c>
      <c r="N5" s="300"/>
    </row>
    <row r="6" spans="2:14" x14ac:dyDescent="0.55000000000000004">
      <c r="B6" s="138">
        <v>1</v>
      </c>
      <c r="C6" s="139" t="s">
        <v>80</v>
      </c>
      <c r="D6" s="140" t="str">
        <f>C6</f>
        <v>a</v>
      </c>
      <c r="E6" s="138" t="s">
        <v>81</v>
      </c>
      <c r="F6" s="141">
        <v>0.29166666666666669</v>
      </c>
      <c r="G6" s="138" t="s">
        <v>82</v>
      </c>
      <c r="H6" s="141">
        <v>0.66666666666666663</v>
      </c>
      <c r="I6" s="142" t="s">
        <v>83</v>
      </c>
      <c r="J6" s="141">
        <v>4.1666666666666664E-2</v>
      </c>
      <c r="K6" s="143" t="s">
        <v>4</v>
      </c>
      <c r="L6" s="144">
        <f>IF(OR(F6="",H6=""),"",(H6+IF(F6&gt;H6,1,0)-F6-J6)*24)</f>
        <v>7.9999999999999982</v>
      </c>
      <c r="N6" s="145"/>
    </row>
    <row r="7" spans="2:14" x14ac:dyDescent="0.55000000000000004">
      <c r="B7" s="138">
        <v>2</v>
      </c>
      <c r="C7" s="139" t="s">
        <v>84</v>
      </c>
      <c r="D7" s="140" t="str">
        <f t="shared" ref="D7:D38" si="0">C7</f>
        <v>b</v>
      </c>
      <c r="E7" s="138" t="s">
        <v>81</v>
      </c>
      <c r="F7" s="141">
        <v>0.58333333333333337</v>
      </c>
      <c r="G7" s="138" t="s">
        <v>85</v>
      </c>
      <c r="H7" s="141">
        <v>0.95833333333333337</v>
      </c>
      <c r="I7" s="142" t="s">
        <v>86</v>
      </c>
      <c r="J7" s="141">
        <v>4.1666666666666664E-2</v>
      </c>
      <c r="K7" s="143" t="s">
        <v>4</v>
      </c>
      <c r="L7" s="144">
        <f>IF(OR(F7="",H7=""),"",(H7+IF(F7&gt;H7,1,0)-F7-J7)*24)</f>
        <v>8</v>
      </c>
      <c r="N7" s="145"/>
    </row>
    <row r="8" spans="2:14" x14ac:dyDescent="0.55000000000000004">
      <c r="B8" s="138">
        <v>3</v>
      </c>
      <c r="C8" s="139" t="s">
        <v>87</v>
      </c>
      <c r="D8" s="140" t="str">
        <f t="shared" si="0"/>
        <v>c</v>
      </c>
      <c r="E8" s="138" t="s">
        <v>81</v>
      </c>
      <c r="F8" s="141">
        <v>0.91666666666666663</v>
      </c>
      <c r="G8" s="138" t="s">
        <v>82</v>
      </c>
      <c r="H8" s="141">
        <v>0.29166666666666669</v>
      </c>
      <c r="I8" s="142" t="s">
        <v>86</v>
      </c>
      <c r="J8" s="141">
        <v>4.1666666666666664E-2</v>
      </c>
      <c r="K8" s="143" t="s">
        <v>4</v>
      </c>
      <c r="L8" s="144">
        <f>IF(OR(F8="",H8=""),"",(H8+IF(F8&gt;H8,1,0)-F8-J8)*24)</f>
        <v>8.0000000000000018</v>
      </c>
      <c r="N8" s="145"/>
    </row>
    <row r="9" spans="2:14" x14ac:dyDescent="0.55000000000000004">
      <c r="B9" s="138">
        <v>4</v>
      </c>
      <c r="C9" s="139" t="s">
        <v>88</v>
      </c>
      <c r="D9" s="140" t="str">
        <f t="shared" si="0"/>
        <v>d</v>
      </c>
      <c r="E9" s="138" t="s">
        <v>81</v>
      </c>
      <c r="F9" s="141">
        <v>0.41666666666666669</v>
      </c>
      <c r="G9" s="138" t="s">
        <v>82</v>
      </c>
      <c r="H9" s="141">
        <v>0.79166666666666663</v>
      </c>
      <c r="I9" s="142" t="s">
        <v>83</v>
      </c>
      <c r="J9" s="141">
        <v>4.1666666666666664E-2</v>
      </c>
      <c r="K9" s="143" t="s">
        <v>4</v>
      </c>
      <c r="L9" s="144">
        <f>IF(OR(F9="",H9=""),"",(H9+IF(F9&gt;H9,1,0)-F9-J9)*24)</f>
        <v>7.9999999999999982</v>
      </c>
      <c r="N9" s="145"/>
    </row>
    <row r="10" spans="2:14" x14ac:dyDescent="0.55000000000000004">
      <c r="B10" s="138">
        <v>5</v>
      </c>
      <c r="C10" s="139" t="s">
        <v>89</v>
      </c>
      <c r="D10" s="140" t="str">
        <f t="shared" si="0"/>
        <v>e</v>
      </c>
      <c r="E10" s="138" t="s">
        <v>81</v>
      </c>
      <c r="F10" s="141"/>
      <c r="G10" s="138" t="s">
        <v>85</v>
      </c>
      <c r="H10" s="141"/>
      <c r="I10" s="142" t="s">
        <v>86</v>
      </c>
      <c r="J10" s="141">
        <v>4.1666666666666664E-2</v>
      </c>
      <c r="K10" s="143" t="s">
        <v>90</v>
      </c>
      <c r="L10" s="144" t="str">
        <f t="shared" ref="L10:L22" si="1">IF(OR(F10="",H10=""),"",(H10+IF(F10&gt;H10,1,0)-F10-J10)*24)</f>
        <v/>
      </c>
      <c r="N10" s="145"/>
    </row>
    <row r="11" spans="2:14" x14ac:dyDescent="0.55000000000000004">
      <c r="B11" s="138">
        <v>6</v>
      </c>
      <c r="C11" s="139" t="s">
        <v>91</v>
      </c>
      <c r="D11" s="140" t="str">
        <f t="shared" si="0"/>
        <v>f</v>
      </c>
      <c r="E11" s="138" t="s">
        <v>81</v>
      </c>
      <c r="F11" s="141"/>
      <c r="G11" s="138" t="s">
        <v>85</v>
      </c>
      <c r="H11" s="141"/>
      <c r="I11" s="142" t="s">
        <v>86</v>
      </c>
      <c r="J11" s="141">
        <v>0</v>
      </c>
      <c r="K11" s="143" t="s">
        <v>4</v>
      </c>
      <c r="L11" s="144" t="str">
        <f>IF(OR(F11="",H11=""),"",(H11+IF(F11&gt;H11,1,0)-F11-J11)*24)</f>
        <v/>
      </c>
      <c r="N11" s="145"/>
    </row>
    <row r="12" spans="2:14" x14ac:dyDescent="0.55000000000000004">
      <c r="B12" s="138">
        <v>7</v>
      </c>
      <c r="C12" s="139" t="s">
        <v>92</v>
      </c>
      <c r="D12" s="140" t="str">
        <f t="shared" si="0"/>
        <v>g</v>
      </c>
      <c r="E12" s="138" t="s">
        <v>81</v>
      </c>
      <c r="F12" s="141"/>
      <c r="G12" s="138" t="s">
        <v>82</v>
      </c>
      <c r="H12" s="141"/>
      <c r="I12" s="142" t="s">
        <v>83</v>
      </c>
      <c r="J12" s="141">
        <v>0</v>
      </c>
      <c r="K12" s="143" t="s">
        <v>4</v>
      </c>
      <c r="L12" s="144" t="str">
        <f t="shared" si="1"/>
        <v/>
      </c>
      <c r="N12" s="145"/>
    </row>
    <row r="13" spans="2:14" x14ac:dyDescent="0.55000000000000004">
      <c r="B13" s="138">
        <v>8</v>
      </c>
      <c r="C13" s="139" t="s">
        <v>93</v>
      </c>
      <c r="D13" s="140" t="str">
        <f t="shared" si="0"/>
        <v>h</v>
      </c>
      <c r="E13" s="138" t="s">
        <v>81</v>
      </c>
      <c r="F13" s="141"/>
      <c r="G13" s="138" t="s">
        <v>82</v>
      </c>
      <c r="H13" s="141"/>
      <c r="I13" s="142" t="s">
        <v>86</v>
      </c>
      <c r="J13" s="141">
        <v>0</v>
      </c>
      <c r="K13" s="143" t="s">
        <v>4</v>
      </c>
      <c r="L13" s="144" t="str">
        <f t="shared" si="1"/>
        <v/>
      </c>
      <c r="N13" s="145"/>
    </row>
    <row r="14" spans="2:14" x14ac:dyDescent="0.55000000000000004">
      <c r="B14" s="138">
        <v>9</v>
      </c>
      <c r="C14" s="139" t="s">
        <v>94</v>
      </c>
      <c r="D14" s="140" t="str">
        <f t="shared" si="0"/>
        <v>i</v>
      </c>
      <c r="E14" s="138" t="s">
        <v>81</v>
      </c>
      <c r="F14" s="141"/>
      <c r="G14" s="138" t="s">
        <v>85</v>
      </c>
      <c r="H14" s="141"/>
      <c r="I14" s="142" t="s">
        <v>86</v>
      </c>
      <c r="J14" s="141">
        <v>0</v>
      </c>
      <c r="K14" s="143" t="s">
        <v>90</v>
      </c>
      <c r="L14" s="144" t="str">
        <f t="shared" si="1"/>
        <v/>
      </c>
      <c r="N14" s="145"/>
    </row>
    <row r="15" spans="2:14" x14ac:dyDescent="0.55000000000000004">
      <c r="B15" s="138">
        <v>10</v>
      </c>
      <c r="C15" s="139" t="s">
        <v>95</v>
      </c>
      <c r="D15" s="140" t="str">
        <f t="shared" si="0"/>
        <v>j</v>
      </c>
      <c r="E15" s="138" t="s">
        <v>96</v>
      </c>
      <c r="F15" s="141"/>
      <c r="G15" s="138" t="s">
        <v>82</v>
      </c>
      <c r="H15" s="141"/>
      <c r="I15" s="142" t="s">
        <v>83</v>
      </c>
      <c r="J15" s="141">
        <v>0</v>
      </c>
      <c r="K15" s="143" t="s">
        <v>4</v>
      </c>
      <c r="L15" s="144" t="str">
        <f t="shared" si="1"/>
        <v/>
      </c>
      <c r="N15" s="145"/>
    </row>
    <row r="16" spans="2:14" x14ac:dyDescent="0.55000000000000004">
      <c r="B16" s="138">
        <v>11</v>
      </c>
      <c r="C16" s="139" t="s">
        <v>97</v>
      </c>
      <c r="D16" s="140" t="str">
        <f t="shared" si="0"/>
        <v>k</v>
      </c>
      <c r="E16" s="138" t="s">
        <v>98</v>
      </c>
      <c r="F16" s="141"/>
      <c r="G16" s="138" t="s">
        <v>82</v>
      </c>
      <c r="H16" s="141"/>
      <c r="I16" s="142" t="s">
        <v>99</v>
      </c>
      <c r="J16" s="141">
        <v>0</v>
      </c>
      <c r="K16" s="143" t="s">
        <v>4</v>
      </c>
      <c r="L16" s="144" t="str">
        <f t="shared" si="1"/>
        <v/>
      </c>
      <c r="N16" s="145"/>
    </row>
    <row r="17" spans="2:14" x14ac:dyDescent="0.55000000000000004">
      <c r="B17" s="138">
        <v>12</v>
      </c>
      <c r="C17" s="139" t="s">
        <v>100</v>
      </c>
      <c r="D17" s="140" t="str">
        <f t="shared" si="0"/>
        <v>l</v>
      </c>
      <c r="E17" s="138" t="s">
        <v>101</v>
      </c>
      <c r="F17" s="141"/>
      <c r="G17" s="138" t="s">
        <v>82</v>
      </c>
      <c r="H17" s="141"/>
      <c r="I17" s="142" t="s">
        <v>83</v>
      </c>
      <c r="J17" s="141">
        <v>0</v>
      </c>
      <c r="K17" s="143" t="s">
        <v>4</v>
      </c>
      <c r="L17" s="144" t="str">
        <f t="shared" si="1"/>
        <v/>
      </c>
      <c r="N17" s="145"/>
    </row>
    <row r="18" spans="2:14" x14ac:dyDescent="0.55000000000000004">
      <c r="B18" s="138">
        <v>13</v>
      </c>
      <c r="C18" s="139" t="s">
        <v>102</v>
      </c>
      <c r="D18" s="140" t="str">
        <f t="shared" si="0"/>
        <v>m</v>
      </c>
      <c r="E18" s="138" t="s">
        <v>81</v>
      </c>
      <c r="F18" s="141"/>
      <c r="G18" s="138" t="s">
        <v>82</v>
      </c>
      <c r="H18" s="141"/>
      <c r="I18" s="142" t="s">
        <v>86</v>
      </c>
      <c r="J18" s="141">
        <v>0</v>
      </c>
      <c r="K18" s="143" t="s">
        <v>4</v>
      </c>
      <c r="L18" s="144" t="str">
        <f t="shared" si="1"/>
        <v/>
      </c>
      <c r="N18" s="145"/>
    </row>
    <row r="19" spans="2:14" x14ac:dyDescent="0.55000000000000004">
      <c r="B19" s="138">
        <v>14</v>
      </c>
      <c r="C19" s="139" t="s">
        <v>103</v>
      </c>
      <c r="D19" s="140" t="str">
        <f t="shared" si="0"/>
        <v>n</v>
      </c>
      <c r="E19" s="138" t="s">
        <v>81</v>
      </c>
      <c r="F19" s="141"/>
      <c r="G19" s="138" t="s">
        <v>82</v>
      </c>
      <c r="H19" s="141"/>
      <c r="I19" s="142" t="s">
        <v>86</v>
      </c>
      <c r="J19" s="141">
        <v>0</v>
      </c>
      <c r="K19" s="143" t="s">
        <v>104</v>
      </c>
      <c r="L19" s="144" t="str">
        <f t="shared" si="1"/>
        <v/>
      </c>
      <c r="N19" s="145"/>
    </row>
    <row r="20" spans="2:14" x14ac:dyDescent="0.55000000000000004">
      <c r="B20" s="138">
        <v>15</v>
      </c>
      <c r="C20" s="139" t="s">
        <v>105</v>
      </c>
      <c r="D20" s="140" t="str">
        <f t="shared" si="0"/>
        <v>o</v>
      </c>
      <c r="E20" s="138" t="s">
        <v>81</v>
      </c>
      <c r="F20" s="141"/>
      <c r="G20" s="138" t="s">
        <v>82</v>
      </c>
      <c r="H20" s="141"/>
      <c r="I20" s="142" t="s">
        <v>86</v>
      </c>
      <c r="J20" s="141">
        <v>0</v>
      </c>
      <c r="K20" s="143" t="s">
        <v>4</v>
      </c>
      <c r="L20" s="144" t="str">
        <f t="shared" si="1"/>
        <v/>
      </c>
      <c r="N20" s="145"/>
    </row>
    <row r="21" spans="2:14" x14ac:dyDescent="0.55000000000000004">
      <c r="B21" s="138">
        <v>16</v>
      </c>
      <c r="C21" s="139" t="s">
        <v>106</v>
      </c>
      <c r="D21" s="140" t="str">
        <f t="shared" si="0"/>
        <v>p</v>
      </c>
      <c r="E21" s="138" t="s">
        <v>81</v>
      </c>
      <c r="F21" s="141"/>
      <c r="G21" s="138" t="s">
        <v>82</v>
      </c>
      <c r="H21" s="141"/>
      <c r="I21" s="142" t="s">
        <v>83</v>
      </c>
      <c r="J21" s="141">
        <v>0</v>
      </c>
      <c r="K21" s="143" t="s">
        <v>4</v>
      </c>
      <c r="L21" s="144" t="str">
        <f t="shared" si="1"/>
        <v/>
      </c>
      <c r="N21" s="145"/>
    </row>
    <row r="22" spans="2:14" x14ac:dyDescent="0.55000000000000004">
      <c r="B22" s="138">
        <v>17</v>
      </c>
      <c r="C22" s="139" t="s">
        <v>107</v>
      </c>
      <c r="D22" s="140" t="str">
        <f t="shared" si="0"/>
        <v>q</v>
      </c>
      <c r="E22" s="138" t="s">
        <v>98</v>
      </c>
      <c r="F22" s="141"/>
      <c r="G22" s="138" t="s">
        <v>82</v>
      </c>
      <c r="H22" s="141"/>
      <c r="I22" s="142" t="s">
        <v>83</v>
      </c>
      <c r="J22" s="141">
        <v>0</v>
      </c>
      <c r="K22" s="143" t="s">
        <v>4</v>
      </c>
      <c r="L22" s="144" t="str">
        <f t="shared" si="1"/>
        <v/>
      </c>
      <c r="N22" s="145"/>
    </row>
    <row r="23" spans="2:14" x14ac:dyDescent="0.55000000000000004">
      <c r="B23" s="138">
        <v>18</v>
      </c>
      <c r="C23" s="139" t="s">
        <v>108</v>
      </c>
      <c r="D23" s="140" t="str">
        <f t="shared" si="0"/>
        <v>r</v>
      </c>
      <c r="E23" s="138" t="s">
        <v>81</v>
      </c>
      <c r="F23" s="146"/>
      <c r="G23" s="138" t="s">
        <v>109</v>
      </c>
      <c r="H23" s="146"/>
      <c r="I23" s="142" t="s">
        <v>86</v>
      </c>
      <c r="J23" s="146"/>
      <c r="K23" s="143" t="s">
        <v>4</v>
      </c>
      <c r="L23" s="139">
        <v>1</v>
      </c>
      <c r="N23" s="145"/>
    </row>
    <row r="24" spans="2:14" x14ac:dyDescent="0.55000000000000004">
      <c r="B24" s="138">
        <v>19</v>
      </c>
      <c r="C24" s="139" t="s">
        <v>110</v>
      </c>
      <c r="D24" s="140" t="str">
        <f t="shared" si="0"/>
        <v>s</v>
      </c>
      <c r="E24" s="138" t="s">
        <v>81</v>
      </c>
      <c r="F24" s="146"/>
      <c r="G24" s="138" t="s">
        <v>82</v>
      </c>
      <c r="H24" s="146"/>
      <c r="I24" s="142" t="s">
        <v>86</v>
      </c>
      <c r="J24" s="146"/>
      <c r="K24" s="143" t="s">
        <v>90</v>
      </c>
      <c r="L24" s="139">
        <v>2</v>
      </c>
      <c r="N24" s="145"/>
    </row>
    <row r="25" spans="2:14" x14ac:dyDescent="0.55000000000000004">
      <c r="B25" s="138">
        <v>20</v>
      </c>
      <c r="C25" s="139" t="s">
        <v>111</v>
      </c>
      <c r="D25" s="140" t="str">
        <f t="shared" si="0"/>
        <v>t</v>
      </c>
      <c r="E25" s="138" t="s">
        <v>81</v>
      </c>
      <c r="F25" s="146"/>
      <c r="G25" s="138" t="s">
        <v>82</v>
      </c>
      <c r="H25" s="146"/>
      <c r="I25" s="142" t="s">
        <v>83</v>
      </c>
      <c r="J25" s="146"/>
      <c r="K25" s="143" t="s">
        <v>4</v>
      </c>
      <c r="L25" s="139">
        <v>3</v>
      </c>
      <c r="N25" s="145"/>
    </row>
    <row r="26" spans="2:14" x14ac:dyDescent="0.55000000000000004">
      <c r="B26" s="138">
        <v>21</v>
      </c>
      <c r="C26" s="139" t="s">
        <v>112</v>
      </c>
      <c r="D26" s="140" t="str">
        <f t="shared" si="0"/>
        <v>u</v>
      </c>
      <c r="E26" s="138" t="s">
        <v>81</v>
      </c>
      <c r="F26" s="146"/>
      <c r="G26" s="138" t="s">
        <v>82</v>
      </c>
      <c r="H26" s="146"/>
      <c r="I26" s="142" t="s">
        <v>86</v>
      </c>
      <c r="J26" s="146"/>
      <c r="K26" s="143" t="s">
        <v>4</v>
      </c>
      <c r="L26" s="139">
        <v>4</v>
      </c>
      <c r="N26" s="145"/>
    </row>
    <row r="27" spans="2:14" x14ac:dyDescent="0.55000000000000004">
      <c r="B27" s="138">
        <v>22</v>
      </c>
      <c r="C27" s="139" t="s">
        <v>113</v>
      </c>
      <c r="D27" s="140" t="str">
        <f t="shared" si="0"/>
        <v>v</v>
      </c>
      <c r="E27" s="138" t="s">
        <v>81</v>
      </c>
      <c r="F27" s="146"/>
      <c r="G27" s="138" t="s">
        <v>82</v>
      </c>
      <c r="H27" s="146"/>
      <c r="I27" s="142" t="s">
        <v>83</v>
      </c>
      <c r="J27" s="146"/>
      <c r="K27" s="143" t="s">
        <v>90</v>
      </c>
      <c r="L27" s="139">
        <v>5</v>
      </c>
      <c r="N27" s="145"/>
    </row>
    <row r="28" spans="2:14" x14ac:dyDescent="0.55000000000000004">
      <c r="B28" s="138">
        <v>23</v>
      </c>
      <c r="C28" s="139" t="s">
        <v>114</v>
      </c>
      <c r="D28" s="140" t="str">
        <f t="shared" si="0"/>
        <v>w</v>
      </c>
      <c r="E28" s="138" t="s">
        <v>96</v>
      </c>
      <c r="F28" s="146"/>
      <c r="G28" s="138" t="s">
        <v>82</v>
      </c>
      <c r="H28" s="146"/>
      <c r="I28" s="142" t="s">
        <v>83</v>
      </c>
      <c r="J28" s="146"/>
      <c r="K28" s="143" t="s">
        <v>4</v>
      </c>
      <c r="L28" s="139">
        <v>6</v>
      </c>
      <c r="N28" s="145"/>
    </row>
    <row r="29" spans="2:14" x14ac:dyDescent="0.55000000000000004">
      <c r="B29" s="138">
        <v>24</v>
      </c>
      <c r="C29" s="139" t="s">
        <v>115</v>
      </c>
      <c r="D29" s="140" t="str">
        <f t="shared" si="0"/>
        <v>x</v>
      </c>
      <c r="E29" s="138" t="s">
        <v>81</v>
      </c>
      <c r="F29" s="146"/>
      <c r="G29" s="138" t="s">
        <v>116</v>
      </c>
      <c r="H29" s="146"/>
      <c r="I29" s="142" t="s">
        <v>86</v>
      </c>
      <c r="J29" s="146"/>
      <c r="K29" s="143" t="s">
        <v>104</v>
      </c>
      <c r="L29" s="139">
        <v>7</v>
      </c>
      <c r="N29" s="145"/>
    </row>
    <row r="30" spans="2:14" x14ac:dyDescent="0.55000000000000004">
      <c r="B30" s="138">
        <v>25</v>
      </c>
      <c r="C30" s="139" t="s">
        <v>117</v>
      </c>
      <c r="D30" s="140" t="str">
        <f t="shared" si="0"/>
        <v>y</v>
      </c>
      <c r="E30" s="138" t="s">
        <v>81</v>
      </c>
      <c r="F30" s="146"/>
      <c r="G30" s="138" t="s">
        <v>82</v>
      </c>
      <c r="H30" s="146"/>
      <c r="I30" s="142" t="s">
        <v>118</v>
      </c>
      <c r="J30" s="146"/>
      <c r="K30" s="143" t="s">
        <v>4</v>
      </c>
      <c r="L30" s="139">
        <v>8</v>
      </c>
      <c r="N30" s="145"/>
    </row>
    <row r="31" spans="2:14" x14ac:dyDescent="0.55000000000000004">
      <c r="B31" s="138">
        <v>26</v>
      </c>
      <c r="C31" s="139" t="s">
        <v>119</v>
      </c>
      <c r="D31" s="140" t="str">
        <f t="shared" si="0"/>
        <v>z</v>
      </c>
      <c r="E31" s="138" t="s">
        <v>81</v>
      </c>
      <c r="F31" s="146"/>
      <c r="G31" s="138" t="s">
        <v>82</v>
      </c>
      <c r="H31" s="146"/>
      <c r="I31" s="142" t="s">
        <v>86</v>
      </c>
      <c r="J31" s="146"/>
      <c r="K31" s="143" t="s">
        <v>4</v>
      </c>
      <c r="L31" s="139">
        <v>1</v>
      </c>
      <c r="N31" s="145"/>
    </row>
    <row r="32" spans="2:14" x14ac:dyDescent="0.55000000000000004">
      <c r="B32" s="138">
        <v>27</v>
      </c>
      <c r="C32" s="139" t="s">
        <v>115</v>
      </c>
      <c r="D32" s="140" t="str">
        <f t="shared" si="0"/>
        <v>x</v>
      </c>
      <c r="E32" s="138" t="s">
        <v>81</v>
      </c>
      <c r="F32" s="146"/>
      <c r="G32" s="138" t="s">
        <v>85</v>
      </c>
      <c r="H32" s="146"/>
      <c r="I32" s="142" t="s">
        <v>86</v>
      </c>
      <c r="J32" s="146"/>
      <c r="K32" s="143" t="s">
        <v>104</v>
      </c>
      <c r="L32" s="139">
        <v>2</v>
      </c>
      <c r="N32" s="145"/>
    </row>
    <row r="33" spans="2:14" x14ac:dyDescent="0.55000000000000004">
      <c r="B33" s="138">
        <v>28</v>
      </c>
      <c r="C33" s="139" t="s">
        <v>120</v>
      </c>
      <c r="D33" s="140" t="str">
        <f t="shared" si="0"/>
        <v>aa</v>
      </c>
      <c r="E33" s="138" t="s">
        <v>121</v>
      </c>
      <c r="F33" s="146"/>
      <c r="G33" s="138" t="s">
        <v>109</v>
      </c>
      <c r="H33" s="146"/>
      <c r="I33" s="142" t="s">
        <v>99</v>
      </c>
      <c r="J33" s="146"/>
      <c r="K33" s="143" t="s">
        <v>4</v>
      </c>
      <c r="L33" s="139">
        <v>3</v>
      </c>
      <c r="N33" s="145"/>
    </row>
    <row r="34" spans="2:14" x14ac:dyDescent="0.55000000000000004">
      <c r="B34" s="138">
        <v>29</v>
      </c>
      <c r="C34" s="139" t="s">
        <v>122</v>
      </c>
      <c r="D34" s="140" t="str">
        <f t="shared" si="0"/>
        <v>ab</v>
      </c>
      <c r="E34" s="138" t="s">
        <v>81</v>
      </c>
      <c r="F34" s="146"/>
      <c r="G34" s="138" t="s">
        <v>82</v>
      </c>
      <c r="H34" s="146"/>
      <c r="I34" s="142" t="s">
        <v>83</v>
      </c>
      <c r="J34" s="146"/>
      <c r="K34" s="143" t="s">
        <v>4</v>
      </c>
      <c r="L34" s="139">
        <v>4</v>
      </c>
      <c r="N34" s="145"/>
    </row>
    <row r="35" spans="2:14" x14ac:dyDescent="0.55000000000000004">
      <c r="B35" s="138">
        <v>30</v>
      </c>
      <c r="C35" s="139" t="s">
        <v>123</v>
      </c>
      <c r="D35" s="140" t="str">
        <f t="shared" si="0"/>
        <v>ac</v>
      </c>
      <c r="E35" s="138" t="s">
        <v>121</v>
      </c>
      <c r="F35" s="146"/>
      <c r="G35" s="138" t="s">
        <v>82</v>
      </c>
      <c r="H35" s="146"/>
      <c r="I35" s="142" t="s">
        <v>86</v>
      </c>
      <c r="J35" s="146"/>
      <c r="K35" s="143" t="s">
        <v>4</v>
      </c>
      <c r="L35" s="139">
        <v>5</v>
      </c>
      <c r="N35" s="145"/>
    </row>
    <row r="36" spans="2:14" x14ac:dyDescent="0.55000000000000004">
      <c r="B36" s="138">
        <v>31</v>
      </c>
      <c r="C36" s="139" t="s">
        <v>124</v>
      </c>
      <c r="D36" s="140" t="str">
        <f t="shared" si="0"/>
        <v>ad</v>
      </c>
      <c r="E36" s="138" t="s">
        <v>81</v>
      </c>
      <c r="F36" s="146"/>
      <c r="G36" s="138" t="s">
        <v>82</v>
      </c>
      <c r="H36" s="146"/>
      <c r="I36" s="142" t="s">
        <v>86</v>
      </c>
      <c r="J36" s="146"/>
      <c r="K36" s="143" t="s">
        <v>4</v>
      </c>
      <c r="L36" s="139">
        <v>6</v>
      </c>
      <c r="N36" s="145"/>
    </row>
    <row r="37" spans="2:14" x14ac:dyDescent="0.55000000000000004">
      <c r="B37" s="138">
        <v>32</v>
      </c>
      <c r="C37" s="139" t="s">
        <v>125</v>
      </c>
      <c r="D37" s="140" t="str">
        <f t="shared" si="0"/>
        <v>ae</v>
      </c>
      <c r="E37" s="138" t="s">
        <v>81</v>
      </c>
      <c r="F37" s="146"/>
      <c r="G37" s="138" t="s">
        <v>82</v>
      </c>
      <c r="H37" s="146"/>
      <c r="I37" s="142" t="s">
        <v>86</v>
      </c>
      <c r="J37" s="146"/>
      <c r="K37" s="143" t="s">
        <v>4</v>
      </c>
      <c r="L37" s="139">
        <v>7</v>
      </c>
      <c r="N37" s="145"/>
    </row>
    <row r="38" spans="2:14" x14ac:dyDescent="0.55000000000000004">
      <c r="B38" s="138">
        <v>33</v>
      </c>
      <c r="C38" s="139" t="s">
        <v>126</v>
      </c>
      <c r="D38" s="140" t="str">
        <f t="shared" si="0"/>
        <v>af</v>
      </c>
      <c r="E38" s="138" t="s">
        <v>81</v>
      </c>
      <c r="F38" s="146"/>
      <c r="G38" s="138" t="s">
        <v>85</v>
      </c>
      <c r="H38" s="146"/>
      <c r="I38" s="142" t="s">
        <v>86</v>
      </c>
      <c r="J38" s="146"/>
      <c r="K38" s="143" t="s">
        <v>4</v>
      </c>
      <c r="L38" s="139">
        <v>8</v>
      </c>
      <c r="N38" s="145"/>
    </row>
    <row r="39" spans="2:14" x14ac:dyDescent="0.55000000000000004">
      <c r="B39" s="138">
        <v>34</v>
      </c>
      <c r="C39" s="147" t="s">
        <v>127</v>
      </c>
      <c r="D39" s="140"/>
      <c r="E39" s="138" t="s">
        <v>81</v>
      </c>
      <c r="F39" s="141"/>
      <c r="G39" s="138" t="s">
        <v>128</v>
      </c>
      <c r="H39" s="141"/>
      <c r="I39" s="142" t="s">
        <v>86</v>
      </c>
      <c r="J39" s="141">
        <v>0</v>
      </c>
      <c r="K39" s="143" t="s">
        <v>4</v>
      </c>
      <c r="L39" s="144" t="str">
        <f t="shared" ref="L39:L40" si="2">IF(OR(F39="",H39=""),"",(H39+IF(F39&gt;H39,1,0)-F39-J39)*24)</f>
        <v/>
      </c>
      <c r="N39" s="145"/>
    </row>
    <row r="40" spans="2:14" x14ac:dyDescent="0.55000000000000004">
      <c r="B40" s="138"/>
      <c r="C40" s="148" t="s">
        <v>64</v>
      </c>
      <c r="D40" s="140"/>
      <c r="E40" s="138" t="s">
        <v>81</v>
      </c>
      <c r="F40" s="141"/>
      <c r="G40" s="138" t="s">
        <v>82</v>
      </c>
      <c r="H40" s="141"/>
      <c r="I40" s="142" t="s">
        <v>83</v>
      </c>
      <c r="J40" s="141">
        <v>0</v>
      </c>
      <c r="K40" s="143" t="s">
        <v>90</v>
      </c>
      <c r="L40" s="144" t="str">
        <f t="shared" si="2"/>
        <v/>
      </c>
      <c r="N40" s="145"/>
    </row>
    <row r="41" spans="2:14" x14ac:dyDescent="0.55000000000000004">
      <c r="B41" s="138"/>
      <c r="C41" s="149" t="s">
        <v>129</v>
      </c>
      <c r="D41" s="140" t="str">
        <f>C39</f>
        <v>ag</v>
      </c>
      <c r="E41" s="138" t="s">
        <v>81</v>
      </c>
      <c r="F41" s="141" t="s">
        <v>64</v>
      </c>
      <c r="G41" s="138" t="s">
        <v>82</v>
      </c>
      <c r="H41" s="141" t="s">
        <v>64</v>
      </c>
      <c r="I41" s="142" t="s">
        <v>86</v>
      </c>
      <c r="J41" s="141" t="s">
        <v>130</v>
      </c>
      <c r="K41" s="143" t="s">
        <v>4</v>
      </c>
      <c r="L41" s="144" t="str">
        <f>IF(OR(L39="",L40=""),"",L39+L40)</f>
        <v/>
      </c>
      <c r="N41" s="145" t="s">
        <v>131</v>
      </c>
    </row>
    <row r="42" spans="2:14" x14ac:dyDescent="0.55000000000000004">
      <c r="B42" s="138"/>
      <c r="C42" s="147" t="s">
        <v>132</v>
      </c>
      <c r="D42" s="140"/>
      <c r="E42" s="138" t="s">
        <v>81</v>
      </c>
      <c r="F42" s="141"/>
      <c r="G42" s="138" t="s">
        <v>85</v>
      </c>
      <c r="H42" s="141"/>
      <c r="I42" s="142" t="s">
        <v>86</v>
      </c>
      <c r="J42" s="141">
        <v>0</v>
      </c>
      <c r="K42" s="143" t="s">
        <v>133</v>
      </c>
      <c r="L42" s="144" t="str">
        <f t="shared" ref="L42:L43" si="3">IF(OR(F42="",H42=""),"",(H42+IF(F42&gt;H42,1,0)-F42-J42)*24)</f>
        <v/>
      </c>
      <c r="N42" s="145"/>
    </row>
    <row r="43" spans="2:14" x14ac:dyDescent="0.55000000000000004">
      <c r="B43" s="138">
        <v>35</v>
      </c>
      <c r="C43" s="148" t="s">
        <v>130</v>
      </c>
      <c r="D43" s="140"/>
      <c r="E43" s="138" t="s">
        <v>81</v>
      </c>
      <c r="F43" s="141"/>
      <c r="G43" s="138" t="s">
        <v>85</v>
      </c>
      <c r="H43" s="141"/>
      <c r="I43" s="142" t="s">
        <v>86</v>
      </c>
      <c r="J43" s="141">
        <v>0</v>
      </c>
      <c r="K43" s="143" t="s">
        <v>133</v>
      </c>
      <c r="L43" s="144" t="str">
        <f t="shared" si="3"/>
        <v/>
      </c>
      <c r="N43" s="145"/>
    </row>
    <row r="44" spans="2:14" x14ac:dyDescent="0.55000000000000004">
      <c r="B44" s="138"/>
      <c r="C44" s="149" t="s">
        <v>64</v>
      </c>
      <c r="D44" s="140" t="str">
        <f>C42</f>
        <v>ah</v>
      </c>
      <c r="E44" s="138" t="s">
        <v>121</v>
      </c>
      <c r="F44" s="141" t="s">
        <v>134</v>
      </c>
      <c r="G44" s="138" t="s">
        <v>85</v>
      </c>
      <c r="H44" s="141" t="s">
        <v>64</v>
      </c>
      <c r="I44" s="142" t="s">
        <v>135</v>
      </c>
      <c r="J44" s="141" t="s">
        <v>64</v>
      </c>
      <c r="K44" s="143" t="s">
        <v>4</v>
      </c>
      <c r="L44" s="144" t="str">
        <f>IF(OR(L42="",L43=""),"",L42+L43)</f>
        <v/>
      </c>
      <c r="N44" s="145" t="s">
        <v>136</v>
      </c>
    </row>
    <row r="45" spans="2:14" x14ac:dyDescent="0.55000000000000004">
      <c r="B45" s="138"/>
      <c r="C45" s="147" t="s">
        <v>137</v>
      </c>
      <c r="D45" s="140"/>
      <c r="E45" s="138" t="s">
        <v>81</v>
      </c>
      <c r="F45" s="141"/>
      <c r="G45" s="138" t="s">
        <v>128</v>
      </c>
      <c r="H45" s="141"/>
      <c r="I45" s="142" t="s">
        <v>99</v>
      </c>
      <c r="J45" s="141">
        <v>0</v>
      </c>
      <c r="K45" s="143" t="s">
        <v>4</v>
      </c>
      <c r="L45" s="144" t="str">
        <f t="shared" ref="L45:L46" si="4">IF(OR(F45="",H45=""),"",(H45+IF(F45&gt;H45,1,0)-F45-J45)*24)</f>
        <v/>
      </c>
      <c r="N45" s="145"/>
    </row>
    <row r="46" spans="2:14" x14ac:dyDescent="0.55000000000000004">
      <c r="B46" s="138">
        <v>36</v>
      </c>
      <c r="C46" s="148" t="s">
        <v>64</v>
      </c>
      <c r="D46" s="140"/>
      <c r="E46" s="138" t="s">
        <v>81</v>
      </c>
      <c r="F46" s="141"/>
      <c r="G46" s="138" t="s">
        <v>82</v>
      </c>
      <c r="H46" s="141"/>
      <c r="I46" s="142" t="s">
        <v>135</v>
      </c>
      <c r="J46" s="141">
        <v>0</v>
      </c>
      <c r="K46" s="143" t="s">
        <v>4</v>
      </c>
      <c r="L46" s="144" t="str">
        <f t="shared" si="4"/>
        <v/>
      </c>
      <c r="N46" s="145"/>
    </row>
    <row r="47" spans="2:14" x14ac:dyDescent="0.55000000000000004">
      <c r="B47" s="138"/>
      <c r="C47" s="149" t="s">
        <v>64</v>
      </c>
      <c r="D47" s="140" t="str">
        <f>C45</f>
        <v>ai</v>
      </c>
      <c r="E47" s="138" t="s">
        <v>96</v>
      </c>
      <c r="F47" s="141" t="s">
        <v>64</v>
      </c>
      <c r="G47" s="138" t="s">
        <v>82</v>
      </c>
      <c r="H47" s="141" t="s">
        <v>129</v>
      </c>
      <c r="I47" s="142" t="s">
        <v>86</v>
      </c>
      <c r="J47" s="141" t="s">
        <v>64</v>
      </c>
      <c r="K47" s="143" t="s">
        <v>4</v>
      </c>
      <c r="L47" s="144" t="str">
        <f>IF(OR(L45="",L46=""),"",L45+L46)</f>
        <v/>
      </c>
      <c r="N47" s="145" t="s">
        <v>136</v>
      </c>
    </row>
    <row r="49" spans="3:4" x14ac:dyDescent="0.55000000000000004">
      <c r="C49" s="134" t="s">
        <v>138</v>
      </c>
      <c r="D49" s="134"/>
    </row>
    <row r="50" spans="3:4" x14ac:dyDescent="0.55000000000000004">
      <c r="C50" s="134" t="s">
        <v>139</v>
      </c>
      <c r="D50" s="134"/>
    </row>
    <row r="51" spans="3:4" x14ac:dyDescent="0.55000000000000004">
      <c r="C51" s="134" t="s">
        <v>140</v>
      </c>
      <c r="D51" s="134"/>
    </row>
    <row r="52" spans="3:4" x14ac:dyDescent="0.55000000000000004">
      <c r="C52" s="134" t="s">
        <v>141</v>
      </c>
      <c r="D52" s="134"/>
    </row>
  </sheetData>
  <sheetProtection insertRows="0" deleteRows="0"/>
  <mergeCells count="2">
    <mergeCell ref="F4:L4"/>
    <mergeCell ref="N4:N5"/>
  </mergeCells>
  <phoneticPr fontId="3"/>
  <printOptions horizontalCentered="1"/>
  <pageMargins left="0.70866141732283472" right="0.70866141732283472" top="0.55118110236220474" bottom="0.35433070866141736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O128"/>
  <sheetViews>
    <sheetView showGridLines="0" view="pageBreakPreview" topLeftCell="R1" zoomScale="55" zoomScaleNormal="55" zoomScaleSheetLayoutView="55" workbookViewId="0">
      <selection activeCell="AC3" sqref="AC3"/>
    </sheetView>
  </sheetViews>
  <sheetFormatPr defaultColWidth="4.5" defaultRowHeight="14" x14ac:dyDescent="0.55000000000000004"/>
  <cols>
    <col min="1" max="1" width="0.83203125" style="36" customWidth="1"/>
    <col min="2" max="2" width="5.75" style="36" customWidth="1"/>
    <col min="3" max="4" width="8.08203125" style="36" customWidth="1"/>
    <col min="5" max="5" width="6.83203125" style="36" hidden="1" customWidth="1"/>
    <col min="6" max="6" width="8" style="36" hidden="1" customWidth="1"/>
    <col min="7" max="7" width="10.08203125" style="36" hidden="1" customWidth="1"/>
    <col min="8" max="8" width="11.83203125" style="36" hidden="1" customWidth="1"/>
    <col min="9" max="10" width="3.25" style="36" customWidth="1"/>
    <col min="11" max="62" width="5.75" style="36" customWidth="1"/>
    <col min="63" max="63" width="1.08203125" style="36" customWidth="1"/>
    <col min="64" max="16384" width="4.5" style="36"/>
  </cols>
  <sheetData>
    <row r="1" spans="2:67" s="1" customFormat="1" ht="20.25" customHeight="1" x14ac:dyDescent="0.55000000000000004">
      <c r="C1" s="2" t="s">
        <v>0</v>
      </c>
      <c r="D1" s="2"/>
      <c r="E1" s="2"/>
      <c r="F1" s="2"/>
      <c r="G1" s="2"/>
      <c r="H1" s="2"/>
      <c r="I1" s="2"/>
      <c r="J1" s="2"/>
      <c r="M1" s="3" t="s">
        <v>1</v>
      </c>
      <c r="P1" s="2"/>
      <c r="Q1" s="2"/>
      <c r="R1" s="2"/>
      <c r="S1" s="2"/>
      <c r="T1" s="2"/>
      <c r="U1" s="2"/>
      <c r="V1" s="2"/>
      <c r="W1" s="2"/>
      <c r="AS1" s="4" t="s">
        <v>2</v>
      </c>
      <c r="AT1" s="271" t="s">
        <v>3</v>
      </c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4" t="s">
        <v>142</v>
      </c>
    </row>
    <row r="2" spans="2:67" s="5" customFormat="1" ht="20.25" customHeight="1" x14ac:dyDescent="0.55000000000000004">
      <c r="J2" s="3"/>
      <c r="M2" s="3"/>
      <c r="N2" s="3"/>
      <c r="P2" s="4"/>
      <c r="Q2" s="4"/>
      <c r="R2" s="4"/>
      <c r="S2" s="4"/>
      <c r="T2" s="4"/>
      <c r="U2" s="4"/>
      <c r="V2" s="4"/>
      <c r="W2" s="4"/>
      <c r="AB2" s="6" t="s">
        <v>5</v>
      </c>
      <c r="AC2" s="273">
        <v>6</v>
      </c>
      <c r="AD2" s="273"/>
      <c r="AE2" s="6" t="s">
        <v>143</v>
      </c>
      <c r="AF2" s="274">
        <f>IF(AC2=0,"",YEAR(DATE(2018+AC2,1,1)))</f>
        <v>2024</v>
      </c>
      <c r="AG2" s="274"/>
      <c r="AH2" s="7" t="s">
        <v>144</v>
      </c>
      <c r="AI2" s="7" t="s">
        <v>8</v>
      </c>
      <c r="AJ2" s="273">
        <v>4</v>
      </c>
      <c r="AK2" s="273"/>
      <c r="AL2" s="7" t="s">
        <v>9</v>
      </c>
      <c r="AS2" s="4" t="s">
        <v>10</v>
      </c>
      <c r="AT2" s="273" t="s">
        <v>145</v>
      </c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4" t="s">
        <v>142</v>
      </c>
      <c r="BK2" s="4"/>
      <c r="BL2" s="4"/>
      <c r="BM2" s="4"/>
    </row>
    <row r="3" spans="2:67" s="5" customFormat="1" ht="20.25" customHeight="1" x14ac:dyDescent="0.55000000000000004">
      <c r="J3" s="3"/>
      <c r="M3" s="3"/>
      <c r="O3" s="4"/>
      <c r="P3" s="4"/>
      <c r="Q3" s="4"/>
      <c r="R3" s="4"/>
      <c r="S3" s="4"/>
      <c r="T3" s="4"/>
      <c r="U3" s="4"/>
      <c r="AC3" s="8"/>
      <c r="AD3" s="8"/>
      <c r="AE3" s="9"/>
      <c r="AF3" s="10"/>
      <c r="AG3" s="9"/>
      <c r="BD3" s="11" t="s">
        <v>146</v>
      </c>
      <c r="BE3" s="275" t="s">
        <v>266</v>
      </c>
      <c r="BF3" s="276"/>
      <c r="BG3" s="276"/>
      <c r="BH3" s="277"/>
      <c r="BI3" s="4"/>
    </row>
    <row r="4" spans="2:67" s="5" customFormat="1" ht="20.25" customHeight="1" x14ac:dyDescent="0.55000000000000004"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3"/>
      <c r="N4" s="12"/>
      <c r="O4" s="14"/>
      <c r="P4" s="14"/>
      <c r="Q4" s="14"/>
      <c r="R4" s="14"/>
      <c r="S4" s="14"/>
      <c r="T4" s="14"/>
      <c r="U4" s="14"/>
      <c r="V4" s="12"/>
      <c r="W4" s="12"/>
      <c r="X4" s="12"/>
      <c r="Y4" s="12"/>
      <c r="Z4" s="12"/>
      <c r="AA4" s="12"/>
      <c r="AB4" s="12"/>
      <c r="AC4" s="15"/>
      <c r="AD4" s="15"/>
      <c r="AE4" s="16"/>
      <c r="AF4" s="17"/>
      <c r="AG4" s="16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BD4" s="11" t="s">
        <v>147</v>
      </c>
      <c r="BE4" s="275" t="s">
        <v>267</v>
      </c>
      <c r="BF4" s="276"/>
      <c r="BG4" s="276"/>
      <c r="BH4" s="277"/>
      <c r="BI4" s="4"/>
    </row>
    <row r="5" spans="2:67" s="5" customFormat="1" ht="9" customHeight="1" x14ac:dyDescent="0.55000000000000004"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3"/>
      <c r="N5" s="12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12"/>
      <c r="AA5" s="12"/>
      <c r="AB5" s="12"/>
      <c r="AC5" s="18"/>
      <c r="AD5" s="18"/>
      <c r="AE5" s="12"/>
      <c r="AF5" s="12"/>
      <c r="AG5" s="12"/>
      <c r="AH5" s="12"/>
      <c r="AI5" s="12"/>
      <c r="AJ5" s="19"/>
      <c r="AK5" s="19"/>
      <c r="AL5" s="19"/>
      <c r="AM5" s="19"/>
      <c r="AN5" s="19"/>
      <c r="AO5" s="19"/>
      <c r="AP5" s="19"/>
      <c r="AQ5" s="19"/>
      <c r="AR5" s="19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20"/>
      <c r="BI5" s="20"/>
    </row>
    <row r="6" spans="2:67" s="5" customFormat="1" ht="21" customHeight="1" x14ac:dyDescent="0.55000000000000004">
      <c r="B6" s="21"/>
      <c r="C6" s="22"/>
      <c r="D6" s="22"/>
      <c r="E6" s="22"/>
      <c r="F6" s="22"/>
      <c r="G6" s="22"/>
      <c r="H6" s="22"/>
      <c r="I6" s="22"/>
      <c r="J6" s="22"/>
      <c r="K6" s="23"/>
      <c r="L6" s="23"/>
      <c r="M6" s="23"/>
      <c r="N6" s="24"/>
      <c r="O6" s="23"/>
      <c r="P6" s="23"/>
      <c r="Q6" s="2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9"/>
      <c r="AK6" s="19"/>
      <c r="AL6" s="19"/>
      <c r="AM6" s="19"/>
      <c r="AN6" s="19"/>
      <c r="AO6" s="19" t="s">
        <v>14</v>
      </c>
      <c r="AP6" s="19"/>
      <c r="AQ6" s="19"/>
      <c r="AR6" s="19"/>
      <c r="AS6" s="1"/>
      <c r="AT6" s="1"/>
      <c r="AU6" s="1"/>
      <c r="AW6" s="25"/>
      <c r="AX6" s="25"/>
      <c r="AY6" s="26"/>
      <c r="AZ6" s="1"/>
      <c r="BA6" s="296">
        <v>40</v>
      </c>
      <c r="BB6" s="297"/>
      <c r="BC6" s="26" t="s">
        <v>15</v>
      </c>
      <c r="BD6" s="1"/>
      <c r="BE6" s="296">
        <v>160</v>
      </c>
      <c r="BF6" s="297"/>
      <c r="BG6" s="26" t="s">
        <v>16</v>
      </c>
      <c r="BH6" s="1"/>
      <c r="BI6" s="20"/>
    </row>
    <row r="7" spans="2:67" s="5" customFormat="1" ht="5.25" customHeight="1" x14ac:dyDescent="0.55000000000000004">
      <c r="B7" s="21"/>
      <c r="C7" s="27"/>
      <c r="D7" s="27"/>
      <c r="E7" s="27"/>
      <c r="F7" s="27"/>
      <c r="G7" s="27"/>
      <c r="H7" s="27"/>
      <c r="I7" s="27"/>
      <c r="J7" s="23"/>
      <c r="K7" s="23"/>
      <c r="L7" s="23"/>
      <c r="M7" s="24"/>
      <c r="N7" s="23"/>
      <c r="O7" s="23"/>
      <c r="P7" s="23"/>
      <c r="Q7" s="2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28"/>
      <c r="BI7" s="28"/>
      <c r="BJ7" s="12"/>
    </row>
    <row r="8" spans="2:67" s="5" customFormat="1" ht="21" customHeight="1" x14ac:dyDescent="0.55000000000000004">
      <c r="B8" s="29"/>
      <c r="C8" s="24"/>
      <c r="D8" s="24"/>
      <c r="E8" s="24"/>
      <c r="F8" s="24"/>
      <c r="G8" s="24"/>
      <c r="H8" s="24"/>
      <c r="I8" s="24"/>
      <c r="J8" s="23"/>
      <c r="K8" s="23"/>
      <c r="L8" s="23"/>
      <c r="M8" s="24"/>
      <c r="N8" s="23"/>
      <c r="O8" s="23"/>
      <c r="P8" s="23"/>
      <c r="Q8" s="2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30"/>
      <c r="AK8" s="30"/>
      <c r="AL8" s="30"/>
      <c r="AM8" s="22"/>
      <c r="AN8" s="31"/>
      <c r="AO8" s="32"/>
      <c r="AP8" s="32"/>
      <c r="AQ8" s="21"/>
      <c r="AR8" s="25"/>
      <c r="AS8" s="25"/>
      <c r="AT8" s="25"/>
      <c r="AU8" s="33"/>
      <c r="AV8" s="33"/>
      <c r="AW8" s="19"/>
      <c r="AX8" s="25"/>
      <c r="AY8" s="25"/>
      <c r="AZ8" s="24"/>
      <c r="BA8" s="19"/>
      <c r="BB8" s="19" t="s">
        <v>17</v>
      </c>
      <c r="BC8" s="19"/>
      <c r="BD8" s="19"/>
      <c r="BE8" s="298">
        <f>DAY(EOMONTH(DATE(AF2,AJ2,1),0))</f>
        <v>30</v>
      </c>
      <c r="BF8" s="299"/>
      <c r="BG8" s="19" t="s">
        <v>18</v>
      </c>
      <c r="BH8" s="19"/>
      <c r="BI8" s="19"/>
      <c r="BJ8" s="12"/>
      <c r="BM8" s="4"/>
      <c r="BN8" s="4"/>
      <c r="BO8" s="4"/>
    </row>
    <row r="9" spans="2:67" ht="5.25" customHeight="1" thickBot="1" x14ac:dyDescent="0.6">
      <c r="B9" s="34"/>
      <c r="C9" s="35"/>
      <c r="D9" s="35"/>
      <c r="E9" s="35"/>
      <c r="F9" s="35"/>
      <c r="G9" s="35"/>
      <c r="H9" s="35"/>
      <c r="I9" s="35"/>
      <c r="J9" s="3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5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T9" s="37"/>
      <c r="BK9" s="38"/>
      <c r="BL9" s="38"/>
      <c r="BM9" s="38"/>
    </row>
    <row r="10" spans="2:67" ht="21.65" customHeight="1" x14ac:dyDescent="0.55000000000000004">
      <c r="B10" s="248" t="s">
        <v>148</v>
      </c>
      <c r="C10" s="251" t="s">
        <v>149</v>
      </c>
      <c r="D10" s="252"/>
      <c r="E10" s="39"/>
      <c r="F10" s="40"/>
      <c r="G10" s="39"/>
      <c r="H10" s="40"/>
      <c r="I10" s="257" t="s">
        <v>150</v>
      </c>
      <c r="J10" s="258"/>
      <c r="K10" s="263" t="s">
        <v>22</v>
      </c>
      <c r="L10" s="264"/>
      <c r="M10" s="264"/>
      <c r="N10" s="252"/>
      <c r="O10" s="263" t="s">
        <v>151</v>
      </c>
      <c r="P10" s="264"/>
      <c r="Q10" s="264"/>
      <c r="R10" s="264"/>
      <c r="S10" s="252"/>
      <c r="T10" s="41"/>
      <c r="U10" s="41"/>
      <c r="V10" s="42"/>
      <c r="W10" s="269" t="s">
        <v>152</v>
      </c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8" t="str">
        <f>IF(BE3="４週","(9)1～4週目の勤務時間数合計","(9)1か月の勤務時間数　合計")</f>
        <v>(9)1か月の勤務時間数　合計</v>
      </c>
      <c r="BC10" s="279"/>
      <c r="BD10" s="284" t="s">
        <v>25</v>
      </c>
      <c r="BE10" s="285"/>
      <c r="BF10" s="251" t="s">
        <v>26</v>
      </c>
      <c r="BG10" s="264"/>
      <c r="BH10" s="264"/>
      <c r="BI10" s="264"/>
      <c r="BJ10" s="290"/>
    </row>
    <row r="11" spans="2:67" ht="20.25" customHeight="1" x14ac:dyDescent="0.55000000000000004">
      <c r="B11" s="249"/>
      <c r="C11" s="253"/>
      <c r="D11" s="254"/>
      <c r="E11" s="43"/>
      <c r="F11" s="44"/>
      <c r="G11" s="43"/>
      <c r="H11" s="44"/>
      <c r="I11" s="259"/>
      <c r="J11" s="260"/>
      <c r="K11" s="265"/>
      <c r="L11" s="266"/>
      <c r="M11" s="266"/>
      <c r="N11" s="254"/>
      <c r="O11" s="265"/>
      <c r="P11" s="266"/>
      <c r="Q11" s="266"/>
      <c r="R11" s="266"/>
      <c r="S11" s="254"/>
      <c r="T11" s="45"/>
      <c r="U11" s="45"/>
      <c r="V11" s="46"/>
      <c r="W11" s="293" t="s">
        <v>27</v>
      </c>
      <c r="X11" s="293"/>
      <c r="Y11" s="293"/>
      <c r="Z11" s="293"/>
      <c r="AA11" s="293"/>
      <c r="AB11" s="293"/>
      <c r="AC11" s="294"/>
      <c r="AD11" s="295" t="s">
        <v>28</v>
      </c>
      <c r="AE11" s="293"/>
      <c r="AF11" s="293"/>
      <c r="AG11" s="293"/>
      <c r="AH11" s="293"/>
      <c r="AI11" s="293"/>
      <c r="AJ11" s="294"/>
      <c r="AK11" s="295" t="s">
        <v>29</v>
      </c>
      <c r="AL11" s="293"/>
      <c r="AM11" s="293"/>
      <c r="AN11" s="293"/>
      <c r="AO11" s="293"/>
      <c r="AP11" s="293"/>
      <c r="AQ11" s="294"/>
      <c r="AR11" s="295" t="s">
        <v>30</v>
      </c>
      <c r="AS11" s="293"/>
      <c r="AT11" s="293"/>
      <c r="AU11" s="293"/>
      <c r="AV11" s="293"/>
      <c r="AW11" s="293"/>
      <c r="AX11" s="294"/>
      <c r="AY11" s="295" t="s">
        <v>31</v>
      </c>
      <c r="AZ11" s="293"/>
      <c r="BA11" s="293"/>
      <c r="BB11" s="280"/>
      <c r="BC11" s="281"/>
      <c r="BD11" s="286"/>
      <c r="BE11" s="287"/>
      <c r="BF11" s="253"/>
      <c r="BG11" s="266"/>
      <c r="BH11" s="266"/>
      <c r="BI11" s="266"/>
      <c r="BJ11" s="291"/>
    </row>
    <row r="12" spans="2:67" ht="20.25" customHeight="1" x14ac:dyDescent="0.55000000000000004">
      <c r="B12" s="249"/>
      <c r="C12" s="253"/>
      <c r="D12" s="254"/>
      <c r="E12" s="43"/>
      <c r="F12" s="44"/>
      <c r="G12" s="43"/>
      <c r="H12" s="44"/>
      <c r="I12" s="259"/>
      <c r="J12" s="260"/>
      <c r="K12" s="265"/>
      <c r="L12" s="266"/>
      <c r="M12" s="266"/>
      <c r="N12" s="254"/>
      <c r="O12" s="265"/>
      <c r="P12" s="266"/>
      <c r="Q12" s="266"/>
      <c r="R12" s="266"/>
      <c r="S12" s="254"/>
      <c r="T12" s="45"/>
      <c r="U12" s="45"/>
      <c r="V12" s="46"/>
      <c r="W12" s="47">
        <v>1</v>
      </c>
      <c r="X12" s="48">
        <v>2</v>
      </c>
      <c r="Y12" s="48">
        <v>3</v>
      </c>
      <c r="Z12" s="48">
        <v>4</v>
      </c>
      <c r="AA12" s="48">
        <v>5</v>
      </c>
      <c r="AB12" s="48">
        <v>6</v>
      </c>
      <c r="AC12" s="49">
        <v>7</v>
      </c>
      <c r="AD12" s="50">
        <v>8</v>
      </c>
      <c r="AE12" s="48">
        <v>9</v>
      </c>
      <c r="AF12" s="48">
        <v>10</v>
      </c>
      <c r="AG12" s="48">
        <v>11</v>
      </c>
      <c r="AH12" s="48">
        <v>12</v>
      </c>
      <c r="AI12" s="48">
        <v>13</v>
      </c>
      <c r="AJ12" s="49">
        <v>14</v>
      </c>
      <c r="AK12" s="47">
        <v>15</v>
      </c>
      <c r="AL12" s="48">
        <v>16</v>
      </c>
      <c r="AM12" s="48">
        <v>17</v>
      </c>
      <c r="AN12" s="48">
        <v>18</v>
      </c>
      <c r="AO12" s="48">
        <v>19</v>
      </c>
      <c r="AP12" s="48">
        <v>20</v>
      </c>
      <c r="AQ12" s="49">
        <v>21</v>
      </c>
      <c r="AR12" s="50">
        <v>22</v>
      </c>
      <c r="AS12" s="48">
        <v>23</v>
      </c>
      <c r="AT12" s="48">
        <v>24</v>
      </c>
      <c r="AU12" s="48">
        <v>25</v>
      </c>
      <c r="AV12" s="48">
        <v>26</v>
      </c>
      <c r="AW12" s="48">
        <v>27</v>
      </c>
      <c r="AX12" s="49">
        <v>28</v>
      </c>
      <c r="AY12" s="51" t="str">
        <f>IF($BE$3="実績",IF(DAY(DATE($AF$2,$AJ$2,29))=29,29,""),"")</f>
        <v/>
      </c>
      <c r="AZ12" s="52" t="str">
        <f>IF($BE$3="実績",IF(DAY(DATE($AF$2,$AJ$2,30))=30,30,""),"")</f>
        <v/>
      </c>
      <c r="BA12" s="53" t="str">
        <f>IF($BE$3="実績",IF(DAY(DATE($AF$2,$AJ$2,31))=31,31,""),"")</f>
        <v/>
      </c>
      <c r="BB12" s="280"/>
      <c r="BC12" s="281"/>
      <c r="BD12" s="286"/>
      <c r="BE12" s="287"/>
      <c r="BF12" s="253"/>
      <c r="BG12" s="266"/>
      <c r="BH12" s="266"/>
      <c r="BI12" s="266"/>
      <c r="BJ12" s="291"/>
    </row>
    <row r="13" spans="2:67" ht="20.25" hidden="1" customHeight="1" x14ac:dyDescent="0.55000000000000004">
      <c r="B13" s="249"/>
      <c r="C13" s="253"/>
      <c r="D13" s="254"/>
      <c r="E13" s="43"/>
      <c r="F13" s="44"/>
      <c r="G13" s="43"/>
      <c r="H13" s="44"/>
      <c r="I13" s="259"/>
      <c r="J13" s="260"/>
      <c r="K13" s="265"/>
      <c r="L13" s="266"/>
      <c r="M13" s="266"/>
      <c r="N13" s="254"/>
      <c r="O13" s="265"/>
      <c r="P13" s="266"/>
      <c r="Q13" s="266"/>
      <c r="R13" s="266"/>
      <c r="S13" s="254"/>
      <c r="T13" s="45"/>
      <c r="U13" s="45"/>
      <c r="V13" s="46"/>
      <c r="W13" s="47">
        <f>WEEKDAY(DATE($AF$2,$AJ$2,1))</f>
        <v>2</v>
      </c>
      <c r="X13" s="48">
        <f>WEEKDAY(DATE($AF$2,$AJ$2,2))</f>
        <v>3</v>
      </c>
      <c r="Y13" s="48">
        <f>WEEKDAY(DATE($AF$2,$AJ$2,3))</f>
        <v>4</v>
      </c>
      <c r="Z13" s="48">
        <f>WEEKDAY(DATE($AF$2,$AJ$2,4))</f>
        <v>5</v>
      </c>
      <c r="AA13" s="48">
        <f>WEEKDAY(DATE($AF$2,$AJ$2,5))</f>
        <v>6</v>
      </c>
      <c r="AB13" s="48">
        <f>WEEKDAY(DATE($AF$2,$AJ$2,6))</f>
        <v>7</v>
      </c>
      <c r="AC13" s="49">
        <f>WEEKDAY(DATE($AF$2,$AJ$2,7))</f>
        <v>1</v>
      </c>
      <c r="AD13" s="50">
        <f>WEEKDAY(DATE($AF$2,$AJ$2,8))</f>
        <v>2</v>
      </c>
      <c r="AE13" s="48">
        <f>WEEKDAY(DATE($AF$2,$AJ$2,9))</f>
        <v>3</v>
      </c>
      <c r="AF13" s="48">
        <f>WEEKDAY(DATE($AF$2,$AJ$2,10))</f>
        <v>4</v>
      </c>
      <c r="AG13" s="48">
        <f>WEEKDAY(DATE($AF$2,$AJ$2,11))</f>
        <v>5</v>
      </c>
      <c r="AH13" s="48">
        <f>WEEKDAY(DATE($AF$2,$AJ$2,12))</f>
        <v>6</v>
      </c>
      <c r="AI13" s="48">
        <f>WEEKDAY(DATE($AF$2,$AJ$2,13))</f>
        <v>7</v>
      </c>
      <c r="AJ13" s="49">
        <f>WEEKDAY(DATE($AF$2,$AJ$2,14))</f>
        <v>1</v>
      </c>
      <c r="AK13" s="50">
        <f>WEEKDAY(DATE($AF$2,$AJ$2,15))</f>
        <v>2</v>
      </c>
      <c r="AL13" s="48">
        <f>WEEKDAY(DATE($AF$2,$AJ$2,16))</f>
        <v>3</v>
      </c>
      <c r="AM13" s="48">
        <f>WEEKDAY(DATE($AF$2,$AJ$2,17))</f>
        <v>4</v>
      </c>
      <c r="AN13" s="48">
        <f>WEEKDAY(DATE($AF$2,$AJ$2,18))</f>
        <v>5</v>
      </c>
      <c r="AO13" s="48">
        <f>WEEKDAY(DATE($AF$2,$AJ$2,19))</f>
        <v>6</v>
      </c>
      <c r="AP13" s="48">
        <f>WEEKDAY(DATE($AF$2,$AJ$2,20))</f>
        <v>7</v>
      </c>
      <c r="AQ13" s="49">
        <f>WEEKDAY(DATE($AF$2,$AJ$2,21))</f>
        <v>1</v>
      </c>
      <c r="AR13" s="50">
        <f>WEEKDAY(DATE($AF$2,$AJ$2,22))</f>
        <v>2</v>
      </c>
      <c r="AS13" s="48">
        <f>WEEKDAY(DATE($AF$2,$AJ$2,23))</f>
        <v>3</v>
      </c>
      <c r="AT13" s="48">
        <f>WEEKDAY(DATE($AF$2,$AJ$2,24))</f>
        <v>4</v>
      </c>
      <c r="AU13" s="48">
        <f>WEEKDAY(DATE($AF$2,$AJ$2,25))</f>
        <v>5</v>
      </c>
      <c r="AV13" s="48">
        <f>WEEKDAY(DATE($AF$2,$AJ$2,26))</f>
        <v>6</v>
      </c>
      <c r="AW13" s="48">
        <f>WEEKDAY(DATE($AF$2,$AJ$2,27))</f>
        <v>7</v>
      </c>
      <c r="AX13" s="49">
        <f>WEEKDAY(DATE($AF$2,$AJ$2,28))</f>
        <v>1</v>
      </c>
      <c r="AY13" s="50">
        <f>IF(AY12=29,WEEKDAY(DATE($AF$2,$AJ$2,29)),0)</f>
        <v>0</v>
      </c>
      <c r="AZ13" s="48">
        <f>IF(AZ12=30,WEEKDAY(DATE($AF$2,$AJ$2,30)),0)</f>
        <v>0</v>
      </c>
      <c r="BA13" s="49">
        <f>IF(BA12=31,WEEKDAY(DATE($AF$2,$AJ$2,31)),0)</f>
        <v>0</v>
      </c>
      <c r="BB13" s="280"/>
      <c r="BC13" s="281"/>
      <c r="BD13" s="286"/>
      <c r="BE13" s="287"/>
      <c r="BF13" s="253"/>
      <c r="BG13" s="266"/>
      <c r="BH13" s="266"/>
      <c r="BI13" s="266"/>
      <c r="BJ13" s="291"/>
    </row>
    <row r="14" spans="2:67" ht="20.25" customHeight="1" thickBot="1" x14ac:dyDescent="0.6">
      <c r="B14" s="250"/>
      <c r="C14" s="255"/>
      <c r="D14" s="256"/>
      <c r="E14" s="54"/>
      <c r="F14" s="55"/>
      <c r="G14" s="54"/>
      <c r="H14" s="55"/>
      <c r="I14" s="261"/>
      <c r="J14" s="262"/>
      <c r="K14" s="267"/>
      <c r="L14" s="268"/>
      <c r="M14" s="268"/>
      <c r="N14" s="256"/>
      <c r="O14" s="267"/>
      <c r="P14" s="268"/>
      <c r="Q14" s="268"/>
      <c r="R14" s="268"/>
      <c r="S14" s="256"/>
      <c r="T14" s="56"/>
      <c r="U14" s="56"/>
      <c r="V14" s="57"/>
      <c r="W14" s="58" t="str">
        <f>IF(W13=1,"日",IF(W13=2,"月",IF(W13=3,"火",IF(W13=4,"水",IF(W13=5,"木",IF(W13=6,"金","土"))))))</f>
        <v>月</v>
      </c>
      <c r="X14" s="59" t="str">
        <f t="shared" ref="X14:AX14" si="0">IF(X13=1,"日",IF(X13=2,"月",IF(X13=3,"火",IF(X13=4,"水",IF(X13=5,"木",IF(X13=6,"金","土"))))))</f>
        <v>火</v>
      </c>
      <c r="Y14" s="59" t="str">
        <f t="shared" si="0"/>
        <v>水</v>
      </c>
      <c r="Z14" s="59" t="str">
        <f t="shared" si="0"/>
        <v>木</v>
      </c>
      <c r="AA14" s="59" t="str">
        <f t="shared" si="0"/>
        <v>金</v>
      </c>
      <c r="AB14" s="59" t="str">
        <f t="shared" si="0"/>
        <v>土</v>
      </c>
      <c r="AC14" s="60" t="str">
        <f t="shared" si="0"/>
        <v>日</v>
      </c>
      <c r="AD14" s="61" t="str">
        <f>IF(AD13=1,"日",IF(AD13=2,"月",IF(AD13=3,"火",IF(AD13=4,"水",IF(AD13=5,"木",IF(AD13=6,"金","土"))))))</f>
        <v>月</v>
      </c>
      <c r="AE14" s="59" t="str">
        <f t="shared" si="0"/>
        <v>火</v>
      </c>
      <c r="AF14" s="59" t="str">
        <f t="shared" si="0"/>
        <v>水</v>
      </c>
      <c r="AG14" s="59" t="str">
        <f t="shared" si="0"/>
        <v>木</v>
      </c>
      <c r="AH14" s="59" t="str">
        <f t="shared" si="0"/>
        <v>金</v>
      </c>
      <c r="AI14" s="59" t="str">
        <f t="shared" si="0"/>
        <v>土</v>
      </c>
      <c r="AJ14" s="60" t="str">
        <f t="shared" si="0"/>
        <v>日</v>
      </c>
      <c r="AK14" s="61" t="str">
        <f>IF(AK13=1,"日",IF(AK13=2,"月",IF(AK13=3,"火",IF(AK13=4,"水",IF(AK13=5,"木",IF(AK13=6,"金","土"))))))</f>
        <v>月</v>
      </c>
      <c r="AL14" s="59" t="str">
        <f t="shared" si="0"/>
        <v>火</v>
      </c>
      <c r="AM14" s="59" t="str">
        <f t="shared" si="0"/>
        <v>水</v>
      </c>
      <c r="AN14" s="59" t="str">
        <f t="shared" si="0"/>
        <v>木</v>
      </c>
      <c r="AO14" s="59" t="str">
        <f t="shared" si="0"/>
        <v>金</v>
      </c>
      <c r="AP14" s="59" t="str">
        <f t="shared" si="0"/>
        <v>土</v>
      </c>
      <c r="AQ14" s="60" t="str">
        <f t="shared" si="0"/>
        <v>日</v>
      </c>
      <c r="AR14" s="61" t="str">
        <f>IF(AR13=1,"日",IF(AR13=2,"月",IF(AR13=3,"火",IF(AR13=4,"水",IF(AR13=5,"木",IF(AR13=6,"金","土"))))))</f>
        <v>月</v>
      </c>
      <c r="AS14" s="59" t="str">
        <f t="shared" si="0"/>
        <v>火</v>
      </c>
      <c r="AT14" s="59" t="str">
        <f t="shared" si="0"/>
        <v>水</v>
      </c>
      <c r="AU14" s="59" t="str">
        <f t="shared" si="0"/>
        <v>木</v>
      </c>
      <c r="AV14" s="59" t="str">
        <f t="shared" si="0"/>
        <v>金</v>
      </c>
      <c r="AW14" s="59" t="str">
        <f t="shared" si="0"/>
        <v>土</v>
      </c>
      <c r="AX14" s="60" t="str">
        <f t="shared" si="0"/>
        <v>日</v>
      </c>
      <c r="AY14" s="59" t="str">
        <f>IF(AY13=1,"日",IF(AY13=2,"月",IF(AY13=3,"火",IF(AY13=4,"水",IF(AY13=5,"木",IF(AY13=6,"金",IF(AY13=0,"","土")))))))</f>
        <v/>
      </c>
      <c r="AZ14" s="59" t="str">
        <f>IF(AZ13=1,"日",IF(AZ13=2,"月",IF(AZ13=3,"火",IF(AZ13=4,"水",IF(AZ13=5,"木",IF(AZ13=6,"金",IF(AZ13=0,"","土")))))))</f>
        <v/>
      </c>
      <c r="BA14" s="59" t="str">
        <f>IF(BA13=1,"日",IF(BA13=2,"月",IF(BA13=3,"火",IF(BA13=4,"水",IF(BA13=5,"木",IF(BA13=6,"金",IF(BA13=0,"","土")))))))</f>
        <v/>
      </c>
      <c r="BB14" s="282"/>
      <c r="BC14" s="283"/>
      <c r="BD14" s="288"/>
      <c r="BE14" s="289"/>
      <c r="BF14" s="255"/>
      <c r="BG14" s="268"/>
      <c r="BH14" s="268"/>
      <c r="BI14" s="268"/>
      <c r="BJ14" s="292"/>
    </row>
    <row r="15" spans="2:67" ht="20.25" customHeight="1" x14ac:dyDescent="0.55000000000000004">
      <c r="B15" s="199">
        <f>B13+1</f>
        <v>1</v>
      </c>
      <c r="C15" s="236" t="s">
        <v>153</v>
      </c>
      <c r="D15" s="237"/>
      <c r="E15" s="62"/>
      <c r="F15" s="63"/>
      <c r="G15" s="62"/>
      <c r="H15" s="63"/>
      <c r="I15" s="238" t="s">
        <v>154</v>
      </c>
      <c r="J15" s="239"/>
      <c r="K15" s="240" t="s">
        <v>155</v>
      </c>
      <c r="L15" s="241"/>
      <c r="M15" s="241"/>
      <c r="N15" s="242"/>
      <c r="O15" s="243" t="s">
        <v>156</v>
      </c>
      <c r="P15" s="244"/>
      <c r="Q15" s="244"/>
      <c r="R15" s="244"/>
      <c r="S15" s="245"/>
      <c r="T15" s="64" t="s">
        <v>32</v>
      </c>
      <c r="U15" s="65"/>
      <c r="V15" s="66"/>
      <c r="W15" s="67" t="s">
        <v>157</v>
      </c>
      <c r="X15" s="68"/>
      <c r="Y15" s="68"/>
      <c r="Z15" s="68" t="s">
        <v>157</v>
      </c>
      <c r="AA15" s="68" t="s">
        <v>157</v>
      </c>
      <c r="AB15" s="68" t="s">
        <v>157</v>
      </c>
      <c r="AC15" s="69" t="s">
        <v>157</v>
      </c>
      <c r="AD15" s="67" t="s">
        <v>157</v>
      </c>
      <c r="AE15" s="68"/>
      <c r="AF15" s="68"/>
      <c r="AG15" s="68" t="s">
        <v>157</v>
      </c>
      <c r="AH15" s="68" t="s">
        <v>157</v>
      </c>
      <c r="AI15" s="68" t="s">
        <v>157</v>
      </c>
      <c r="AJ15" s="69" t="s">
        <v>157</v>
      </c>
      <c r="AK15" s="67" t="s">
        <v>157</v>
      </c>
      <c r="AL15" s="68"/>
      <c r="AM15" s="68"/>
      <c r="AN15" s="68" t="s">
        <v>157</v>
      </c>
      <c r="AO15" s="68" t="s">
        <v>157</v>
      </c>
      <c r="AP15" s="68" t="s">
        <v>157</v>
      </c>
      <c r="AQ15" s="69" t="s">
        <v>157</v>
      </c>
      <c r="AR15" s="67" t="s">
        <v>157</v>
      </c>
      <c r="AS15" s="68"/>
      <c r="AT15" s="68"/>
      <c r="AU15" s="68" t="s">
        <v>157</v>
      </c>
      <c r="AV15" s="68" t="s">
        <v>157</v>
      </c>
      <c r="AW15" s="68" t="s">
        <v>157</v>
      </c>
      <c r="AX15" s="69" t="s">
        <v>157</v>
      </c>
      <c r="AY15" s="67"/>
      <c r="AZ15" s="68"/>
      <c r="BA15" s="68"/>
      <c r="BB15" s="246"/>
      <c r="BC15" s="247"/>
      <c r="BD15" s="231"/>
      <c r="BE15" s="232"/>
      <c r="BF15" s="233"/>
      <c r="BG15" s="234"/>
      <c r="BH15" s="234"/>
      <c r="BI15" s="234"/>
      <c r="BJ15" s="235"/>
    </row>
    <row r="16" spans="2:67" ht="20.25" customHeight="1" x14ac:dyDescent="0.55000000000000004">
      <c r="B16" s="200"/>
      <c r="C16" s="203"/>
      <c r="D16" s="204"/>
      <c r="E16" s="70"/>
      <c r="F16" s="71" t="str">
        <f>C15</f>
        <v>管理者</v>
      </c>
      <c r="G16" s="70"/>
      <c r="H16" s="71" t="str">
        <f>I15</f>
        <v>A</v>
      </c>
      <c r="I16" s="207"/>
      <c r="J16" s="208"/>
      <c r="K16" s="212"/>
      <c r="L16" s="213"/>
      <c r="M16" s="213"/>
      <c r="N16" s="214"/>
      <c r="O16" s="215"/>
      <c r="P16" s="216"/>
      <c r="Q16" s="216"/>
      <c r="R16" s="216"/>
      <c r="S16" s="217"/>
      <c r="T16" s="72" t="s">
        <v>33</v>
      </c>
      <c r="U16" s="73"/>
      <c r="V16" s="74"/>
      <c r="W16" s="75">
        <f>IF(W15="","",VLOOKUP(W15,'[3]【記載例】シフト記号表（勤務時間帯）'!$C$6:$L$47,10,FALSE))</f>
        <v>7.9999999999999982</v>
      </c>
      <c r="X16" s="76" t="str">
        <f>IF(X15="","",VLOOKUP(X15,'[3]【記載例】シフト記号表（勤務時間帯）'!$C$6:$L$47,10,FALSE))</f>
        <v/>
      </c>
      <c r="Y16" s="76" t="str">
        <f>IF(Y15="","",VLOOKUP(Y15,'[3]【記載例】シフト記号表（勤務時間帯）'!$C$6:$L$47,10,FALSE))</f>
        <v/>
      </c>
      <c r="Z16" s="76">
        <f>IF(Z15="","",VLOOKUP(Z15,'[3]【記載例】シフト記号表（勤務時間帯）'!$C$6:$L$47,10,FALSE))</f>
        <v>7.9999999999999982</v>
      </c>
      <c r="AA16" s="76">
        <f>IF(AA15="","",VLOOKUP(AA15,'[3]【記載例】シフト記号表（勤務時間帯）'!$C$6:$L$47,10,FALSE))</f>
        <v>7.9999999999999982</v>
      </c>
      <c r="AB16" s="76">
        <f>IF(AB15="","",VLOOKUP(AB15,'[3]【記載例】シフト記号表（勤務時間帯）'!$C$6:$L$47,10,FALSE))</f>
        <v>7.9999999999999982</v>
      </c>
      <c r="AC16" s="77">
        <f>IF(AC15="","",VLOOKUP(AC15,'[3]【記載例】シフト記号表（勤務時間帯）'!$C$6:$L$47,10,FALSE))</f>
        <v>7.9999999999999982</v>
      </c>
      <c r="AD16" s="75">
        <f>IF(AD15="","",VLOOKUP(AD15,'[3]【記載例】シフト記号表（勤務時間帯）'!$C$6:$L$47,10,FALSE))</f>
        <v>7.9999999999999982</v>
      </c>
      <c r="AE16" s="76" t="str">
        <f>IF(AE15="","",VLOOKUP(AE15,'[3]【記載例】シフト記号表（勤務時間帯）'!$C$6:$L$47,10,FALSE))</f>
        <v/>
      </c>
      <c r="AF16" s="76" t="str">
        <f>IF(AF15="","",VLOOKUP(AF15,'[3]【記載例】シフト記号表（勤務時間帯）'!$C$6:$L$47,10,FALSE))</f>
        <v/>
      </c>
      <c r="AG16" s="76">
        <f>IF(AG15="","",VLOOKUP(AG15,'[3]【記載例】シフト記号表（勤務時間帯）'!$C$6:$L$47,10,FALSE))</f>
        <v>7.9999999999999982</v>
      </c>
      <c r="AH16" s="76">
        <f>IF(AH15="","",VLOOKUP(AH15,'[3]【記載例】シフト記号表（勤務時間帯）'!$C$6:$L$47,10,FALSE))</f>
        <v>7.9999999999999982</v>
      </c>
      <c r="AI16" s="76">
        <f>IF(AI15="","",VLOOKUP(AI15,'[3]【記載例】シフト記号表（勤務時間帯）'!$C$6:$L$47,10,FALSE))</f>
        <v>7.9999999999999982</v>
      </c>
      <c r="AJ16" s="77">
        <f>IF(AJ15="","",VLOOKUP(AJ15,'[3]【記載例】シフト記号表（勤務時間帯）'!$C$6:$L$47,10,FALSE))</f>
        <v>7.9999999999999982</v>
      </c>
      <c r="AK16" s="75">
        <f>IF(AK15="","",VLOOKUP(AK15,'[3]【記載例】シフト記号表（勤務時間帯）'!$C$6:$L$47,10,FALSE))</f>
        <v>7.9999999999999982</v>
      </c>
      <c r="AL16" s="76" t="str">
        <f>IF(AL15="","",VLOOKUP(AL15,'[3]【記載例】シフト記号表（勤務時間帯）'!$C$6:$L$47,10,FALSE))</f>
        <v/>
      </c>
      <c r="AM16" s="76" t="str">
        <f>IF(AM15="","",VLOOKUP(AM15,'[3]【記載例】シフト記号表（勤務時間帯）'!$C$6:$L$47,10,FALSE))</f>
        <v/>
      </c>
      <c r="AN16" s="76">
        <f>IF(AN15="","",VLOOKUP(AN15,'[3]【記載例】シフト記号表（勤務時間帯）'!$C$6:$L$47,10,FALSE))</f>
        <v>7.9999999999999982</v>
      </c>
      <c r="AO16" s="76">
        <f>IF(AO15="","",VLOOKUP(AO15,'[3]【記載例】シフト記号表（勤務時間帯）'!$C$6:$L$47,10,FALSE))</f>
        <v>7.9999999999999982</v>
      </c>
      <c r="AP16" s="76">
        <f>IF(AP15="","",VLOOKUP(AP15,'[3]【記載例】シフト記号表（勤務時間帯）'!$C$6:$L$47,10,FALSE))</f>
        <v>7.9999999999999982</v>
      </c>
      <c r="AQ16" s="77">
        <f>IF(AQ15="","",VLOOKUP(AQ15,'[3]【記載例】シフト記号表（勤務時間帯）'!$C$6:$L$47,10,FALSE))</f>
        <v>7.9999999999999982</v>
      </c>
      <c r="AR16" s="75">
        <f>IF(AR15="","",VLOOKUP(AR15,'[3]【記載例】シフト記号表（勤務時間帯）'!$C$6:$L$47,10,FALSE))</f>
        <v>7.9999999999999982</v>
      </c>
      <c r="AS16" s="76" t="str">
        <f>IF(AS15="","",VLOOKUP(AS15,'[3]【記載例】シフト記号表（勤務時間帯）'!$C$6:$L$47,10,FALSE))</f>
        <v/>
      </c>
      <c r="AT16" s="76" t="str">
        <f>IF(AT15="","",VLOOKUP(AT15,'[3]【記載例】シフト記号表（勤務時間帯）'!$C$6:$L$47,10,FALSE))</f>
        <v/>
      </c>
      <c r="AU16" s="76">
        <f>IF(AU15="","",VLOOKUP(AU15,'[3]【記載例】シフト記号表（勤務時間帯）'!$C$6:$L$47,10,FALSE))</f>
        <v>7.9999999999999982</v>
      </c>
      <c r="AV16" s="76">
        <f>IF(AV15="","",VLOOKUP(AV15,'[3]【記載例】シフト記号表（勤務時間帯）'!$C$6:$L$47,10,FALSE))</f>
        <v>7.9999999999999982</v>
      </c>
      <c r="AW16" s="76">
        <f>IF(AW15="","",VLOOKUP(AW15,'[3]【記載例】シフト記号表（勤務時間帯）'!$C$6:$L$47,10,FALSE))</f>
        <v>7.9999999999999982</v>
      </c>
      <c r="AX16" s="77">
        <f>IF(AX15="","",VLOOKUP(AX15,'[3]【記載例】シフト記号表（勤務時間帯）'!$C$6:$L$47,10,FALSE))</f>
        <v>7.9999999999999982</v>
      </c>
      <c r="AY16" s="75" t="str">
        <f>IF(AY15="","",VLOOKUP(AY15,'[3]【記載例】シフト記号表（勤務時間帯）'!$C$6:$L$47,10,FALSE))</f>
        <v/>
      </c>
      <c r="AZ16" s="76" t="str">
        <f>IF(AZ15="","",VLOOKUP(AZ15,'[3]【記載例】シフト記号表（勤務時間帯）'!$C$6:$L$47,10,FALSE))</f>
        <v/>
      </c>
      <c r="BA16" s="76" t="str">
        <f>IF(BA15="","",VLOOKUP(BA15,'[3]【記載例】シフト記号表（勤務時間帯）'!$C$6:$L$47,10,FALSE))</f>
        <v/>
      </c>
      <c r="BB16" s="196">
        <f>IF($BE$3="４週",SUM(W16:AX16),IF($BE$3="暦月",SUM(W16:BA16),""))</f>
        <v>159.99999999999997</v>
      </c>
      <c r="BC16" s="197"/>
      <c r="BD16" s="198">
        <f>IF($BE$3="４週",BB16/4,IF($BE$3="暦月",(BB16/($BE$8/7)),""))</f>
        <v>37.333333333333329</v>
      </c>
      <c r="BE16" s="197"/>
      <c r="BF16" s="193"/>
      <c r="BG16" s="194"/>
      <c r="BH16" s="194"/>
      <c r="BI16" s="194"/>
      <c r="BJ16" s="195"/>
    </row>
    <row r="17" spans="2:62" ht="20.25" customHeight="1" x14ac:dyDescent="0.55000000000000004">
      <c r="B17" s="199">
        <f>B15+1</f>
        <v>2</v>
      </c>
      <c r="C17" s="201" t="s">
        <v>158</v>
      </c>
      <c r="D17" s="202"/>
      <c r="E17" s="78"/>
      <c r="F17" s="79"/>
      <c r="G17" s="78"/>
      <c r="H17" s="79"/>
      <c r="I17" s="205" t="s">
        <v>159</v>
      </c>
      <c r="J17" s="206"/>
      <c r="K17" s="209" t="s">
        <v>160</v>
      </c>
      <c r="L17" s="210"/>
      <c r="M17" s="210"/>
      <c r="N17" s="211"/>
      <c r="O17" s="215" t="s">
        <v>161</v>
      </c>
      <c r="P17" s="216"/>
      <c r="Q17" s="216"/>
      <c r="R17" s="216"/>
      <c r="S17" s="217"/>
      <c r="T17" s="80" t="s">
        <v>32</v>
      </c>
      <c r="U17" s="81"/>
      <c r="V17" s="82"/>
      <c r="W17" s="83" t="s">
        <v>157</v>
      </c>
      <c r="X17" s="84" t="s">
        <v>157</v>
      </c>
      <c r="Y17" s="84" t="s">
        <v>157</v>
      </c>
      <c r="Z17" s="84" t="s">
        <v>157</v>
      </c>
      <c r="AA17" s="84" t="s">
        <v>157</v>
      </c>
      <c r="AB17" s="84"/>
      <c r="AC17" s="85"/>
      <c r="AD17" s="83" t="s">
        <v>157</v>
      </c>
      <c r="AE17" s="84" t="s">
        <v>157</v>
      </c>
      <c r="AF17" s="84" t="s">
        <v>157</v>
      </c>
      <c r="AG17" s="84" t="s">
        <v>157</v>
      </c>
      <c r="AH17" s="84" t="s">
        <v>157</v>
      </c>
      <c r="AI17" s="84"/>
      <c r="AJ17" s="85"/>
      <c r="AK17" s="83" t="s">
        <v>157</v>
      </c>
      <c r="AL17" s="84" t="s">
        <v>157</v>
      </c>
      <c r="AM17" s="84" t="s">
        <v>157</v>
      </c>
      <c r="AN17" s="84" t="s">
        <v>157</v>
      </c>
      <c r="AO17" s="84" t="s">
        <v>157</v>
      </c>
      <c r="AP17" s="84"/>
      <c r="AQ17" s="85"/>
      <c r="AR17" s="83" t="s">
        <v>157</v>
      </c>
      <c r="AS17" s="84" t="s">
        <v>157</v>
      </c>
      <c r="AT17" s="84" t="s">
        <v>157</v>
      </c>
      <c r="AU17" s="84" t="s">
        <v>157</v>
      </c>
      <c r="AV17" s="84" t="s">
        <v>157</v>
      </c>
      <c r="AW17" s="84"/>
      <c r="AX17" s="85"/>
      <c r="AY17" s="83"/>
      <c r="AZ17" s="84"/>
      <c r="BA17" s="86"/>
      <c r="BB17" s="218"/>
      <c r="BC17" s="219"/>
      <c r="BD17" s="180"/>
      <c r="BE17" s="181"/>
      <c r="BF17" s="182"/>
      <c r="BG17" s="183"/>
      <c r="BH17" s="183"/>
      <c r="BI17" s="183"/>
      <c r="BJ17" s="184"/>
    </row>
    <row r="18" spans="2:62" ht="20.25" customHeight="1" x14ac:dyDescent="0.55000000000000004">
      <c r="B18" s="200"/>
      <c r="C18" s="203"/>
      <c r="D18" s="204"/>
      <c r="E18" s="70"/>
      <c r="F18" s="71" t="str">
        <f>C17</f>
        <v>オペレーター兼計画作成担当者</v>
      </c>
      <c r="G18" s="70"/>
      <c r="H18" s="71" t="str">
        <f>I17</f>
        <v>B</v>
      </c>
      <c r="I18" s="207"/>
      <c r="J18" s="208"/>
      <c r="K18" s="212"/>
      <c r="L18" s="213"/>
      <c r="M18" s="213"/>
      <c r="N18" s="214"/>
      <c r="O18" s="215"/>
      <c r="P18" s="216"/>
      <c r="Q18" s="216"/>
      <c r="R18" s="216"/>
      <c r="S18" s="217"/>
      <c r="T18" s="72" t="s">
        <v>33</v>
      </c>
      <c r="U18" s="73"/>
      <c r="V18" s="74"/>
      <c r="W18" s="75">
        <f>IF(W17="","",VLOOKUP(W17,'[3]【記載例】シフト記号表（勤務時間帯）'!$C$6:$L$47,10,FALSE))</f>
        <v>7.9999999999999982</v>
      </c>
      <c r="X18" s="76">
        <f>IF(X17="","",VLOOKUP(X17,'[3]【記載例】シフト記号表（勤務時間帯）'!$C$6:$L$47,10,FALSE))</f>
        <v>7.9999999999999982</v>
      </c>
      <c r="Y18" s="76">
        <f>IF(Y17="","",VLOOKUP(Y17,'[3]【記載例】シフト記号表（勤務時間帯）'!$C$6:$L$47,10,FALSE))</f>
        <v>7.9999999999999982</v>
      </c>
      <c r="Z18" s="76">
        <f>IF(Z17="","",VLOOKUP(Z17,'[3]【記載例】シフト記号表（勤務時間帯）'!$C$6:$L$47,10,FALSE))</f>
        <v>7.9999999999999982</v>
      </c>
      <c r="AA18" s="76">
        <f>IF(AA17="","",VLOOKUP(AA17,'[3]【記載例】シフト記号表（勤務時間帯）'!$C$6:$L$47,10,FALSE))</f>
        <v>7.9999999999999982</v>
      </c>
      <c r="AB18" s="76" t="str">
        <f>IF(AB17="","",VLOOKUP(AB17,'[3]【記載例】シフト記号表（勤務時間帯）'!$C$6:$L$47,10,FALSE))</f>
        <v/>
      </c>
      <c r="AC18" s="77" t="str">
        <f>IF(AC17="","",VLOOKUP(AC17,'[3]【記載例】シフト記号表（勤務時間帯）'!$C$6:$L$47,10,FALSE))</f>
        <v/>
      </c>
      <c r="AD18" s="75">
        <f>IF(AD17="","",VLOOKUP(AD17,'[3]【記載例】シフト記号表（勤務時間帯）'!$C$6:$L$47,10,FALSE))</f>
        <v>7.9999999999999982</v>
      </c>
      <c r="AE18" s="76">
        <f>IF(AE17="","",VLOOKUP(AE17,'[3]【記載例】シフト記号表（勤務時間帯）'!$C$6:$L$47,10,FALSE))</f>
        <v>7.9999999999999982</v>
      </c>
      <c r="AF18" s="76">
        <f>IF(AF17="","",VLOOKUP(AF17,'[3]【記載例】シフト記号表（勤務時間帯）'!$C$6:$L$47,10,FALSE))</f>
        <v>7.9999999999999982</v>
      </c>
      <c r="AG18" s="76">
        <f>IF(AG17="","",VLOOKUP(AG17,'[3]【記載例】シフト記号表（勤務時間帯）'!$C$6:$L$47,10,FALSE))</f>
        <v>7.9999999999999982</v>
      </c>
      <c r="AH18" s="76">
        <f>IF(AH17="","",VLOOKUP(AH17,'[3]【記載例】シフト記号表（勤務時間帯）'!$C$6:$L$47,10,FALSE))</f>
        <v>7.9999999999999982</v>
      </c>
      <c r="AI18" s="76" t="str">
        <f>IF(AI17="","",VLOOKUP(AI17,'[3]【記載例】シフト記号表（勤務時間帯）'!$C$6:$L$47,10,FALSE))</f>
        <v/>
      </c>
      <c r="AJ18" s="77" t="str">
        <f>IF(AJ17="","",VLOOKUP(AJ17,'[3]【記載例】シフト記号表（勤務時間帯）'!$C$6:$L$47,10,FALSE))</f>
        <v/>
      </c>
      <c r="AK18" s="75">
        <f>IF(AK17="","",VLOOKUP(AK17,'[3]【記載例】シフト記号表（勤務時間帯）'!$C$6:$L$47,10,FALSE))</f>
        <v>7.9999999999999982</v>
      </c>
      <c r="AL18" s="76">
        <f>IF(AL17="","",VLOOKUP(AL17,'[3]【記載例】シフト記号表（勤務時間帯）'!$C$6:$L$47,10,FALSE))</f>
        <v>7.9999999999999982</v>
      </c>
      <c r="AM18" s="76">
        <f>IF(AM17="","",VLOOKUP(AM17,'[3]【記載例】シフト記号表（勤務時間帯）'!$C$6:$L$47,10,FALSE))</f>
        <v>7.9999999999999982</v>
      </c>
      <c r="AN18" s="76">
        <f>IF(AN17="","",VLOOKUP(AN17,'[3]【記載例】シフト記号表（勤務時間帯）'!$C$6:$L$47,10,FALSE))</f>
        <v>7.9999999999999982</v>
      </c>
      <c r="AO18" s="76">
        <f>IF(AO17="","",VLOOKUP(AO17,'[3]【記載例】シフト記号表（勤務時間帯）'!$C$6:$L$47,10,FALSE))</f>
        <v>7.9999999999999982</v>
      </c>
      <c r="AP18" s="76" t="str">
        <f>IF(AP17="","",VLOOKUP(AP17,'[3]【記載例】シフト記号表（勤務時間帯）'!$C$6:$L$47,10,FALSE))</f>
        <v/>
      </c>
      <c r="AQ18" s="77" t="str">
        <f>IF(AQ17="","",VLOOKUP(AQ17,'[3]【記載例】シフト記号表（勤務時間帯）'!$C$6:$L$47,10,FALSE))</f>
        <v/>
      </c>
      <c r="AR18" s="75">
        <f>IF(AR17="","",VLOOKUP(AR17,'[3]【記載例】シフト記号表（勤務時間帯）'!$C$6:$L$47,10,FALSE))</f>
        <v>7.9999999999999982</v>
      </c>
      <c r="AS18" s="76">
        <f>IF(AS17="","",VLOOKUP(AS17,'[3]【記載例】シフト記号表（勤務時間帯）'!$C$6:$L$47,10,FALSE))</f>
        <v>7.9999999999999982</v>
      </c>
      <c r="AT18" s="76">
        <f>IF(AT17="","",VLOOKUP(AT17,'[3]【記載例】シフト記号表（勤務時間帯）'!$C$6:$L$47,10,FALSE))</f>
        <v>7.9999999999999982</v>
      </c>
      <c r="AU18" s="76">
        <f>IF(AU17="","",VLOOKUP(AU17,'[3]【記載例】シフト記号表（勤務時間帯）'!$C$6:$L$47,10,FALSE))</f>
        <v>7.9999999999999982</v>
      </c>
      <c r="AV18" s="76">
        <f>IF(AV17="","",VLOOKUP(AV17,'[3]【記載例】シフト記号表（勤務時間帯）'!$C$6:$L$47,10,FALSE))</f>
        <v>7.9999999999999982</v>
      </c>
      <c r="AW18" s="76" t="str">
        <f>IF(AW17="","",VLOOKUP(AW17,'[3]【記載例】シフト記号表（勤務時間帯）'!$C$6:$L$47,10,FALSE))</f>
        <v/>
      </c>
      <c r="AX18" s="77" t="str">
        <f>IF(AX17="","",VLOOKUP(AX17,'[3]【記載例】シフト記号表（勤務時間帯）'!$C$6:$L$47,10,FALSE))</f>
        <v/>
      </c>
      <c r="AY18" s="75" t="str">
        <f>IF(AY17="","",VLOOKUP(AY17,'[3]【記載例】シフト記号表（勤務時間帯）'!$C$6:$L$47,10,FALSE))</f>
        <v/>
      </c>
      <c r="AZ18" s="76" t="str">
        <f>IF(AZ17="","",VLOOKUP(AZ17,'[3]【記載例】シフト記号表（勤務時間帯）'!$C$6:$L$47,10,FALSE))</f>
        <v/>
      </c>
      <c r="BA18" s="76" t="str">
        <f>IF(BA17="","",VLOOKUP(BA17,'[3]【記載例】シフト記号表（勤務時間帯）'!$C$6:$L$47,10,FALSE))</f>
        <v/>
      </c>
      <c r="BB18" s="196">
        <f>IF($BE$3="４週",SUM(W18:AX18),IF($BE$3="暦月",SUM(W18:BA18),""))</f>
        <v>159.99999999999997</v>
      </c>
      <c r="BC18" s="197"/>
      <c r="BD18" s="198">
        <f>IF($BE$3="４週",BB18/4,IF($BE$3="暦月",(BB18/($BE$8/7)),""))</f>
        <v>37.333333333333329</v>
      </c>
      <c r="BE18" s="197"/>
      <c r="BF18" s="193"/>
      <c r="BG18" s="194"/>
      <c r="BH18" s="194"/>
      <c r="BI18" s="194"/>
      <c r="BJ18" s="195"/>
    </row>
    <row r="19" spans="2:62" ht="20.25" customHeight="1" x14ac:dyDescent="0.55000000000000004">
      <c r="B19" s="199">
        <f>B17+1</f>
        <v>3</v>
      </c>
      <c r="C19" s="201" t="s">
        <v>162</v>
      </c>
      <c r="D19" s="202"/>
      <c r="E19" s="70"/>
      <c r="F19" s="71"/>
      <c r="G19" s="70"/>
      <c r="H19" s="71"/>
      <c r="I19" s="205" t="s">
        <v>159</v>
      </c>
      <c r="J19" s="206"/>
      <c r="K19" s="209" t="s">
        <v>160</v>
      </c>
      <c r="L19" s="210"/>
      <c r="M19" s="210"/>
      <c r="N19" s="211"/>
      <c r="O19" s="215" t="s">
        <v>163</v>
      </c>
      <c r="P19" s="216"/>
      <c r="Q19" s="216"/>
      <c r="R19" s="216"/>
      <c r="S19" s="217"/>
      <c r="T19" s="80" t="s">
        <v>32</v>
      </c>
      <c r="U19" s="81"/>
      <c r="V19" s="82"/>
      <c r="W19" s="83" t="s">
        <v>164</v>
      </c>
      <c r="X19" s="84" t="s">
        <v>164</v>
      </c>
      <c r="Y19" s="84" t="s">
        <v>164</v>
      </c>
      <c r="Z19" s="84"/>
      <c r="AA19" s="84"/>
      <c r="AB19" s="84" t="s">
        <v>164</v>
      </c>
      <c r="AC19" s="85" t="s">
        <v>164</v>
      </c>
      <c r="AD19" s="83" t="s">
        <v>164</v>
      </c>
      <c r="AE19" s="84" t="s">
        <v>164</v>
      </c>
      <c r="AF19" s="84" t="s">
        <v>164</v>
      </c>
      <c r="AG19" s="84"/>
      <c r="AH19" s="84"/>
      <c r="AI19" s="84" t="s">
        <v>164</v>
      </c>
      <c r="AJ19" s="85" t="s">
        <v>164</v>
      </c>
      <c r="AK19" s="83" t="s">
        <v>164</v>
      </c>
      <c r="AL19" s="84" t="s">
        <v>164</v>
      </c>
      <c r="AM19" s="84" t="s">
        <v>164</v>
      </c>
      <c r="AN19" s="84"/>
      <c r="AO19" s="84"/>
      <c r="AP19" s="84" t="s">
        <v>164</v>
      </c>
      <c r="AQ19" s="85" t="s">
        <v>164</v>
      </c>
      <c r="AR19" s="83" t="s">
        <v>164</v>
      </c>
      <c r="AS19" s="84" t="s">
        <v>164</v>
      </c>
      <c r="AT19" s="84" t="s">
        <v>164</v>
      </c>
      <c r="AU19" s="84"/>
      <c r="AV19" s="84"/>
      <c r="AW19" s="84" t="s">
        <v>164</v>
      </c>
      <c r="AX19" s="85" t="s">
        <v>164</v>
      </c>
      <c r="AY19" s="83"/>
      <c r="AZ19" s="84"/>
      <c r="BA19" s="86"/>
      <c r="BB19" s="218"/>
      <c r="BC19" s="219"/>
      <c r="BD19" s="180"/>
      <c r="BE19" s="181"/>
      <c r="BF19" s="182"/>
      <c r="BG19" s="183"/>
      <c r="BH19" s="183"/>
      <c r="BI19" s="183"/>
      <c r="BJ19" s="184"/>
    </row>
    <row r="20" spans="2:62" ht="20.25" customHeight="1" x14ac:dyDescent="0.55000000000000004">
      <c r="B20" s="200"/>
      <c r="C20" s="203"/>
      <c r="D20" s="204"/>
      <c r="E20" s="70"/>
      <c r="F20" s="71" t="str">
        <f>C19</f>
        <v>オペレーター兼訪問介護員</v>
      </c>
      <c r="G20" s="70"/>
      <c r="H20" s="71" t="str">
        <f>I19</f>
        <v>B</v>
      </c>
      <c r="I20" s="207"/>
      <c r="J20" s="208"/>
      <c r="K20" s="212"/>
      <c r="L20" s="213"/>
      <c r="M20" s="213"/>
      <c r="N20" s="214"/>
      <c r="O20" s="215"/>
      <c r="P20" s="216"/>
      <c r="Q20" s="216"/>
      <c r="R20" s="216"/>
      <c r="S20" s="217"/>
      <c r="T20" s="72" t="s">
        <v>33</v>
      </c>
      <c r="U20" s="73"/>
      <c r="V20" s="74"/>
      <c r="W20" s="75">
        <f>IF(W19="","",VLOOKUP(W19,'[3]【記載例】シフト記号表（勤務時間帯）'!$C$6:$L$47,10,FALSE))</f>
        <v>8</v>
      </c>
      <c r="X20" s="76">
        <f>IF(X19="","",VLOOKUP(X19,'[3]【記載例】シフト記号表（勤務時間帯）'!$C$6:$L$47,10,FALSE))</f>
        <v>8</v>
      </c>
      <c r="Y20" s="76">
        <f>IF(Y19="","",VLOOKUP(Y19,'[3]【記載例】シフト記号表（勤務時間帯）'!$C$6:$L$47,10,FALSE))</f>
        <v>8</v>
      </c>
      <c r="Z20" s="76" t="str">
        <f>IF(Z19="","",VLOOKUP(Z19,'[3]【記載例】シフト記号表（勤務時間帯）'!$C$6:$L$47,10,FALSE))</f>
        <v/>
      </c>
      <c r="AA20" s="76" t="str">
        <f>IF(AA19="","",VLOOKUP(AA19,'[3]【記載例】シフト記号表（勤務時間帯）'!$C$6:$L$47,10,FALSE))</f>
        <v/>
      </c>
      <c r="AB20" s="76">
        <f>IF(AB19="","",VLOOKUP(AB19,'[3]【記載例】シフト記号表（勤務時間帯）'!$C$6:$L$47,10,FALSE))</f>
        <v>8</v>
      </c>
      <c r="AC20" s="77">
        <f>IF(AC19="","",VLOOKUP(AC19,'[3]【記載例】シフト記号表（勤務時間帯）'!$C$6:$L$47,10,FALSE))</f>
        <v>8</v>
      </c>
      <c r="AD20" s="75">
        <f>IF(AD19="","",VLOOKUP(AD19,'[3]【記載例】シフト記号表（勤務時間帯）'!$C$6:$L$47,10,FALSE))</f>
        <v>8</v>
      </c>
      <c r="AE20" s="76">
        <f>IF(AE19="","",VLOOKUP(AE19,'[3]【記載例】シフト記号表（勤務時間帯）'!$C$6:$L$47,10,FALSE))</f>
        <v>8</v>
      </c>
      <c r="AF20" s="76">
        <f>IF(AF19="","",VLOOKUP(AF19,'[3]【記載例】シフト記号表（勤務時間帯）'!$C$6:$L$47,10,FALSE))</f>
        <v>8</v>
      </c>
      <c r="AG20" s="76" t="str">
        <f>IF(AG19="","",VLOOKUP(AG19,'[3]【記載例】シフト記号表（勤務時間帯）'!$C$6:$L$47,10,FALSE))</f>
        <v/>
      </c>
      <c r="AH20" s="76" t="str">
        <f>IF(AH19="","",VLOOKUP(AH19,'[3]【記載例】シフト記号表（勤務時間帯）'!$C$6:$L$47,10,FALSE))</f>
        <v/>
      </c>
      <c r="AI20" s="76">
        <f>IF(AI19="","",VLOOKUP(AI19,'[3]【記載例】シフト記号表（勤務時間帯）'!$C$6:$L$47,10,FALSE))</f>
        <v>8</v>
      </c>
      <c r="AJ20" s="77">
        <f>IF(AJ19="","",VLOOKUP(AJ19,'[3]【記載例】シフト記号表（勤務時間帯）'!$C$6:$L$47,10,FALSE))</f>
        <v>8</v>
      </c>
      <c r="AK20" s="75">
        <f>IF(AK19="","",VLOOKUP(AK19,'[3]【記載例】シフト記号表（勤務時間帯）'!$C$6:$L$47,10,FALSE))</f>
        <v>8</v>
      </c>
      <c r="AL20" s="76">
        <f>IF(AL19="","",VLOOKUP(AL19,'[3]【記載例】シフト記号表（勤務時間帯）'!$C$6:$L$47,10,FALSE))</f>
        <v>8</v>
      </c>
      <c r="AM20" s="76">
        <f>IF(AM19="","",VLOOKUP(AM19,'[3]【記載例】シフト記号表（勤務時間帯）'!$C$6:$L$47,10,FALSE))</f>
        <v>8</v>
      </c>
      <c r="AN20" s="76" t="str">
        <f>IF(AN19="","",VLOOKUP(AN19,'[3]【記載例】シフト記号表（勤務時間帯）'!$C$6:$L$47,10,FALSE))</f>
        <v/>
      </c>
      <c r="AO20" s="76" t="str">
        <f>IF(AO19="","",VLOOKUP(AO19,'[3]【記載例】シフト記号表（勤務時間帯）'!$C$6:$L$47,10,FALSE))</f>
        <v/>
      </c>
      <c r="AP20" s="76">
        <f>IF(AP19="","",VLOOKUP(AP19,'[3]【記載例】シフト記号表（勤務時間帯）'!$C$6:$L$47,10,FALSE))</f>
        <v>8</v>
      </c>
      <c r="AQ20" s="77">
        <f>IF(AQ19="","",VLOOKUP(AQ19,'[3]【記載例】シフト記号表（勤務時間帯）'!$C$6:$L$47,10,FALSE))</f>
        <v>8</v>
      </c>
      <c r="AR20" s="75">
        <f>IF(AR19="","",VLOOKUP(AR19,'[3]【記載例】シフト記号表（勤務時間帯）'!$C$6:$L$47,10,FALSE))</f>
        <v>8</v>
      </c>
      <c r="AS20" s="76">
        <f>IF(AS19="","",VLOOKUP(AS19,'[3]【記載例】シフト記号表（勤務時間帯）'!$C$6:$L$47,10,FALSE))</f>
        <v>8</v>
      </c>
      <c r="AT20" s="76">
        <f>IF(AT19="","",VLOOKUP(AT19,'[3]【記載例】シフト記号表（勤務時間帯）'!$C$6:$L$47,10,FALSE))</f>
        <v>8</v>
      </c>
      <c r="AU20" s="76" t="str">
        <f>IF(AU19="","",VLOOKUP(AU19,'[3]【記載例】シフト記号表（勤務時間帯）'!$C$6:$L$47,10,FALSE))</f>
        <v/>
      </c>
      <c r="AV20" s="76" t="str">
        <f>IF(AV19="","",VLOOKUP(AV19,'[3]【記載例】シフト記号表（勤務時間帯）'!$C$6:$L$47,10,FALSE))</f>
        <v/>
      </c>
      <c r="AW20" s="76">
        <f>IF(AW19="","",VLOOKUP(AW19,'[3]【記載例】シフト記号表（勤務時間帯）'!$C$6:$L$47,10,FALSE))</f>
        <v>8</v>
      </c>
      <c r="AX20" s="77">
        <f>IF(AX19="","",VLOOKUP(AX19,'[3]【記載例】シフト記号表（勤務時間帯）'!$C$6:$L$47,10,FALSE))</f>
        <v>8</v>
      </c>
      <c r="AY20" s="75" t="str">
        <f>IF(AY19="","",VLOOKUP(AY19,'[3]【記載例】シフト記号表（勤務時間帯）'!$C$6:$L$47,10,FALSE))</f>
        <v/>
      </c>
      <c r="AZ20" s="76" t="str">
        <f>IF(AZ19="","",VLOOKUP(AZ19,'[3]【記載例】シフト記号表（勤務時間帯）'!$C$6:$L$47,10,FALSE))</f>
        <v/>
      </c>
      <c r="BA20" s="76" t="str">
        <f>IF(BA19="","",VLOOKUP(BA19,'[3]【記載例】シフト記号表（勤務時間帯）'!$C$6:$L$47,10,FALSE))</f>
        <v/>
      </c>
      <c r="BB20" s="196">
        <f>IF($BE$3="４週",SUM(W20:AX20),IF($BE$3="暦月",SUM(W20:BA20),""))</f>
        <v>160</v>
      </c>
      <c r="BC20" s="197"/>
      <c r="BD20" s="198">
        <f>IF($BE$3="４週",BB20/4,IF($BE$3="暦月",(BB20/($BE$8/7)),""))</f>
        <v>37.333333333333336</v>
      </c>
      <c r="BE20" s="197"/>
      <c r="BF20" s="193"/>
      <c r="BG20" s="194"/>
      <c r="BH20" s="194"/>
      <c r="BI20" s="194"/>
      <c r="BJ20" s="195"/>
    </row>
    <row r="21" spans="2:62" ht="20.25" customHeight="1" x14ac:dyDescent="0.55000000000000004">
      <c r="B21" s="199">
        <f>B19+1</f>
        <v>4</v>
      </c>
      <c r="C21" s="201" t="s">
        <v>162</v>
      </c>
      <c r="D21" s="202"/>
      <c r="E21" s="70"/>
      <c r="F21" s="71"/>
      <c r="G21" s="70"/>
      <c r="H21" s="71"/>
      <c r="I21" s="205" t="s">
        <v>159</v>
      </c>
      <c r="J21" s="206"/>
      <c r="K21" s="209" t="s">
        <v>165</v>
      </c>
      <c r="L21" s="210"/>
      <c r="M21" s="210"/>
      <c r="N21" s="211"/>
      <c r="O21" s="215" t="s">
        <v>166</v>
      </c>
      <c r="P21" s="216"/>
      <c r="Q21" s="216"/>
      <c r="R21" s="216"/>
      <c r="S21" s="217"/>
      <c r="T21" s="80" t="s">
        <v>32</v>
      </c>
      <c r="U21" s="81"/>
      <c r="V21" s="82"/>
      <c r="W21" s="83"/>
      <c r="X21" s="84" t="s">
        <v>167</v>
      </c>
      <c r="Y21" s="84" t="s">
        <v>167</v>
      </c>
      <c r="Z21" s="84" t="s">
        <v>164</v>
      </c>
      <c r="AA21" s="84" t="s">
        <v>164</v>
      </c>
      <c r="AB21" s="84" t="s">
        <v>167</v>
      </c>
      <c r="AC21" s="85"/>
      <c r="AD21" s="83"/>
      <c r="AE21" s="84" t="s">
        <v>167</v>
      </c>
      <c r="AF21" s="84" t="s">
        <v>167</v>
      </c>
      <c r="AG21" s="84" t="s">
        <v>164</v>
      </c>
      <c r="AH21" s="84" t="s">
        <v>164</v>
      </c>
      <c r="AI21" s="84" t="s">
        <v>167</v>
      </c>
      <c r="AJ21" s="85"/>
      <c r="AK21" s="83"/>
      <c r="AL21" s="84" t="s">
        <v>167</v>
      </c>
      <c r="AM21" s="84" t="s">
        <v>167</v>
      </c>
      <c r="AN21" s="84" t="s">
        <v>164</v>
      </c>
      <c r="AO21" s="84" t="s">
        <v>164</v>
      </c>
      <c r="AP21" s="84" t="s">
        <v>167</v>
      </c>
      <c r="AQ21" s="85"/>
      <c r="AR21" s="83"/>
      <c r="AS21" s="84" t="s">
        <v>167</v>
      </c>
      <c r="AT21" s="84" t="s">
        <v>167</v>
      </c>
      <c r="AU21" s="84" t="s">
        <v>164</v>
      </c>
      <c r="AV21" s="84" t="s">
        <v>164</v>
      </c>
      <c r="AW21" s="84" t="s">
        <v>167</v>
      </c>
      <c r="AX21" s="85"/>
      <c r="AY21" s="83"/>
      <c r="AZ21" s="84"/>
      <c r="BA21" s="86"/>
      <c r="BB21" s="218"/>
      <c r="BC21" s="219"/>
      <c r="BD21" s="180"/>
      <c r="BE21" s="181"/>
      <c r="BF21" s="182"/>
      <c r="BG21" s="183"/>
      <c r="BH21" s="183"/>
      <c r="BI21" s="183"/>
      <c r="BJ21" s="184"/>
    </row>
    <row r="22" spans="2:62" ht="20.25" customHeight="1" x14ac:dyDescent="0.55000000000000004">
      <c r="B22" s="200"/>
      <c r="C22" s="203"/>
      <c r="D22" s="204"/>
      <c r="E22" s="70"/>
      <c r="F22" s="71" t="str">
        <f>C21</f>
        <v>オペレーター兼訪問介護員</v>
      </c>
      <c r="G22" s="70"/>
      <c r="H22" s="71" t="str">
        <f>I21</f>
        <v>B</v>
      </c>
      <c r="I22" s="207"/>
      <c r="J22" s="208"/>
      <c r="K22" s="212"/>
      <c r="L22" s="213"/>
      <c r="M22" s="213"/>
      <c r="N22" s="214"/>
      <c r="O22" s="215"/>
      <c r="P22" s="216"/>
      <c r="Q22" s="216"/>
      <c r="R22" s="216"/>
      <c r="S22" s="217"/>
      <c r="T22" s="72" t="s">
        <v>33</v>
      </c>
      <c r="U22" s="73"/>
      <c r="V22" s="74"/>
      <c r="W22" s="75" t="str">
        <f>IF(W21="","",VLOOKUP(W21,'[3]【記載例】シフト記号表（勤務時間帯）'!$C$6:$L$47,10,FALSE))</f>
        <v/>
      </c>
      <c r="X22" s="76">
        <f>IF(X21="","",VLOOKUP(X21,'[3]【記載例】シフト記号表（勤務時間帯）'!$C$6:$L$47,10,FALSE))</f>
        <v>7.9999999999999982</v>
      </c>
      <c r="Y22" s="76">
        <f>IF(Y21="","",VLOOKUP(Y21,'[3]【記載例】シフト記号表（勤務時間帯）'!$C$6:$L$47,10,FALSE))</f>
        <v>7.9999999999999982</v>
      </c>
      <c r="Z22" s="76">
        <f>IF(Z21="","",VLOOKUP(Z21,'[3]【記載例】シフト記号表（勤務時間帯）'!$C$6:$L$47,10,FALSE))</f>
        <v>8</v>
      </c>
      <c r="AA22" s="76">
        <f>IF(AA21="","",VLOOKUP(AA21,'[3]【記載例】シフト記号表（勤務時間帯）'!$C$6:$L$47,10,FALSE))</f>
        <v>8</v>
      </c>
      <c r="AB22" s="76">
        <f>IF(AB21="","",VLOOKUP(AB21,'[3]【記載例】シフト記号表（勤務時間帯）'!$C$6:$L$47,10,FALSE))</f>
        <v>7.9999999999999982</v>
      </c>
      <c r="AC22" s="77" t="str">
        <f>IF(AC21="","",VLOOKUP(AC21,'[3]【記載例】シフト記号表（勤務時間帯）'!$C$6:$L$47,10,FALSE))</f>
        <v/>
      </c>
      <c r="AD22" s="75" t="str">
        <f>IF(AD21="","",VLOOKUP(AD21,'[3]【記載例】シフト記号表（勤務時間帯）'!$C$6:$L$47,10,FALSE))</f>
        <v/>
      </c>
      <c r="AE22" s="76">
        <f>IF(AE21="","",VLOOKUP(AE21,'[3]【記載例】シフト記号表（勤務時間帯）'!$C$6:$L$47,10,FALSE))</f>
        <v>7.9999999999999982</v>
      </c>
      <c r="AF22" s="76">
        <f>IF(AF21="","",VLOOKUP(AF21,'[3]【記載例】シフト記号表（勤務時間帯）'!$C$6:$L$47,10,FALSE))</f>
        <v>7.9999999999999982</v>
      </c>
      <c r="AG22" s="76">
        <f>IF(AG21="","",VLOOKUP(AG21,'[3]【記載例】シフト記号表（勤務時間帯）'!$C$6:$L$47,10,FALSE))</f>
        <v>8</v>
      </c>
      <c r="AH22" s="76">
        <f>IF(AH21="","",VLOOKUP(AH21,'[3]【記載例】シフト記号表（勤務時間帯）'!$C$6:$L$47,10,FALSE))</f>
        <v>8</v>
      </c>
      <c r="AI22" s="76">
        <f>IF(AI21="","",VLOOKUP(AI21,'[3]【記載例】シフト記号表（勤務時間帯）'!$C$6:$L$47,10,FALSE))</f>
        <v>7.9999999999999982</v>
      </c>
      <c r="AJ22" s="77" t="str">
        <f>IF(AJ21="","",VLOOKUP(AJ21,'[3]【記載例】シフト記号表（勤務時間帯）'!$C$6:$L$47,10,FALSE))</f>
        <v/>
      </c>
      <c r="AK22" s="75" t="str">
        <f>IF(AK21="","",VLOOKUP(AK21,'[3]【記載例】シフト記号表（勤務時間帯）'!$C$6:$L$47,10,FALSE))</f>
        <v/>
      </c>
      <c r="AL22" s="76">
        <f>IF(AL21="","",VLOOKUP(AL21,'[3]【記載例】シフト記号表（勤務時間帯）'!$C$6:$L$47,10,FALSE))</f>
        <v>7.9999999999999982</v>
      </c>
      <c r="AM22" s="76">
        <f>IF(AM21="","",VLOOKUP(AM21,'[3]【記載例】シフト記号表（勤務時間帯）'!$C$6:$L$47,10,FALSE))</f>
        <v>7.9999999999999982</v>
      </c>
      <c r="AN22" s="76">
        <f>IF(AN21="","",VLOOKUP(AN21,'[3]【記載例】シフト記号表（勤務時間帯）'!$C$6:$L$47,10,FALSE))</f>
        <v>8</v>
      </c>
      <c r="AO22" s="76">
        <f>IF(AO21="","",VLOOKUP(AO21,'[3]【記載例】シフト記号表（勤務時間帯）'!$C$6:$L$47,10,FALSE))</f>
        <v>8</v>
      </c>
      <c r="AP22" s="76">
        <f>IF(AP21="","",VLOOKUP(AP21,'[3]【記載例】シフト記号表（勤務時間帯）'!$C$6:$L$47,10,FALSE))</f>
        <v>7.9999999999999982</v>
      </c>
      <c r="AQ22" s="77" t="str">
        <f>IF(AQ21="","",VLOOKUP(AQ21,'[3]【記載例】シフト記号表（勤務時間帯）'!$C$6:$L$47,10,FALSE))</f>
        <v/>
      </c>
      <c r="AR22" s="75" t="str">
        <f>IF(AR21="","",VLOOKUP(AR21,'[3]【記載例】シフト記号表（勤務時間帯）'!$C$6:$L$47,10,FALSE))</f>
        <v/>
      </c>
      <c r="AS22" s="76">
        <f>IF(AS21="","",VLOOKUP(AS21,'[3]【記載例】シフト記号表（勤務時間帯）'!$C$6:$L$47,10,FALSE))</f>
        <v>7.9999999999999982</v>
      </c>
      <c r="AT22" s="76">
        <f>IF(AT21="","",VLOOKUP(AT21,'[3]【記載例】シフト記号表（勤務時間帯）'!$C$6:$L$47,10,FALSE))</f>
        <v>7.9999999999999982</v>
      </c>
      <c r="AU22" s="76">
        <f>IF(AU21="","",VLOOKUP(AU21,'[3]【記載例】シフト記号表（勤務時間帯）'!$C$6:$L$47,10,FALSE))</f>
        <v>8</v>
      </c>
      <c r="AV22" s="76">
        <f>IF(AV21="","",VLOOKUP(AV21,'[3]【記載例】シフト記号表（勤務時間帯）'!$C$6:$L$47,10,FALSE))</f>
        <v>8</v>
      </c>
      <c r="AW22" s="76">
        <f>IF(AW21="","",VLOOKUP(AW21,'[3]【記載例】シフト記号表（勤務時間帯）'!$C$6:$L$47,10,FALSE))</f>
        <v>7.9999999999999982</v>
      </c>
      <c r="AX22" s="77" t="str">
        <f>IF(AX21="","",VLOOKUP(AX21,'[3]【記載例】シフト記号表（勤務時間帯）'!$C$6:$L$47,10,FALSE))</f>
        <v/>
      </c>
      <c r="AY22" s="75" t="str">
        <f>IF(AY21="","",VLOOKUP(AY21,'[3]【記載例】シフト記号表（勤務時間帯）'!$C$6:$L$47,10,FALSE))</f>
        <v/>
      </c>
      <c r="AZ22" s="76" t="str">
        <f>IF(AZ21="","",VLOOKUP(AZ21,'[3]【記載例】シフト記号表（勤務時間帯）'!$C$6:$L$47,10,FALSE))</f>
        <v/>
      </c>
      <c r="BA22" s="76" t="str">
        <f>IF(BA21="","",VLOOKUP(BA21,'[3]【記載例】シフト記号表（勤務時間帯）'!$C$6:$L$47,10,FALSE))</f>
        <v/>
      </c>
      <c r="BB22" s="196">
        <f>IF($BE$3="４週",SUM(W22:AX22),IF($BE$3="暦月",SUM(W22:BA22),""))</f>
        <v>160</v>
      </c>
      <c r="BC22" s="197"/>
      <c r="BD22" s="198">
        <f>IF($BE$3="４週",BB22/4,IF($BE$3="暦月",(BB22/($BE$8/7)),""))</f>
        <v>37.333333333333336</v>
      </c>
      <c r="BE22" s="197"/>
      <c r="BF22" s="193"/>
      <c r="BG22" s="194"/>
      <c r="BH22" s="194"/>
      <c r="BI22" s="194"/>
      <c r="BJ22" s="195"/>
    </row>
    <row r="23" spans="2:62" ht="20.25" customHeight="1" x14ac:dyDescent="0.55000000000000004">
      <c r="B23" s="199">
        <f>B21+1</f>
        <v>5</v>
      </c>
      <c r="C23" s="201" t="s">
        <v>168</v>
      </c>
      <c r="D23" s="202"/>
      <c r="E23" s="70"/>
      <c r="F23" s="71"/>
      <c r="G23" s="70"/>
      <c r="H23" s="71"/>
      <c r="I23" s="205" t="s">
        <v>159</v>
      </c>
      <c r="J23" s="206"/>
      <c r="K23" s="209" t="s">
        <v>160</v>
      </c>
      <c r="L23" s="210"/>
      <c r="M23" s="210"/>
      <c r="N23" s="211"/>
      <c r="O23" s="215" t="s">
        <v>169</v>
      </c>
      <c r="P23" s="216"/>
      <c r="Q23" s="216"/>
      <c r="R23" s="216"/>
      <c r="S23" s="217"/>
      <c r="T23" s="80" t="s">
        <v>32</v>
      </c>
      <c r="U23" s="81"/>
      <c r="V23" s="82"/>
      <c r="W23" s="83" t="s">
        <v>170</v>
      </c>
      <c r="X23" s="84"/>
      <c r="Y23" s="84"/>
      <c r="Z23" s="84" t="s">
        <v>170</v>
      </c>
      <c r="AA23" s="84" t="s">
        <v>170</v>
      </c>
      <c r="AB23" s="84" t="s">
        <v>170</v>
      </c>
      <c r="AC23" s="85" t="s">
        <v>170</v>
      </c>
      <c r="AD23" s="83" t="s">
        <v>170</v>
      </c>
      <c r="AE23" s="84"/>
      <c r="AF23" s="84"/>
      <c r="AG23" s="84" t="s">
        <v>170</v>
      </c>
      <c r="AH23" s="84" t="s">
        <v>170</v>
      </c>
      <c r="AI23" s="84" t="s">
        <v>170</v>
      </c>
      <c r="AJ23" s="85" t="s">
        <v>170</v>
      </c>
      <c r="AK23" s="83" t="s">
        <v>170</v>
      </c>
      <c r="AL23" s="84"/>
      <c r="AM23" s="84"/>
      <c r="AN23" s="84" t="s">
        <v>170</v>
      </c>
      <c r="AO23" s="84" t="s">
        <v>170</v>
      </c>
      <c r="AP23" s="84" t="s">
        <v>170</v>
      </c>
      <c r="AQ23" s="85" t="s">
        <v>170</v>
      </c>
      <c r="AR23" s="83" t="s">
        <v>170</v>
      </c>
      <c r="AS23" s="84"/>
      <c r="AT23" s="84"/>
      <c r="AU23" s="84" t="s">
        <v>170</v>
      </c>
      <c r="AV23" s="84" t="s">
        <v>170</v>
      </c>
      <c r="AW23" s="84" t="s">
        <v>170</v>
      </c>
      <c r="AX23" s="85" t="s">
        <v>170</v>
      </c>
      <c r="AY23" s="83"/>
      <c r="AZ23" s="84"/>
      <c r="BA23" s="86"/>
      <c r="BB23" s="218"/>
      <c r="BC23" s="219"/>
      <c r="BD23" s="180"/>
      <c r="BE23" s="181"/>
      <c r="BF23" s="182"/>
      <c r="BG23" s="183"/>
      <c r="BH23" s="183"/>
      <c r="BI23" s="183"/>
      <c r="BJ23" s="184"/>
    </row>
    <row r="24" spans="2:62" ht="20.25" customHeight="1" x14ac:dyDescent="0.55000000000000004">
      <c r="B24" s="200"/>
      <c r="C24" s="203"/>
      <c r="D24" s="204"/>
      <c r="E24" s="70"/>
      <c r="F24" s="71" t="str">
        <f>C23</f>
        <v>オペレーター兼訪問介護員兼計画作成担当者</v>
      </c>
      <c r="G24" s="70"/>
      <c r="H24" s="71" t="str">
        <f>I23</f>
        <v>B</v>
      </c>
      <c r="I24" s="207"/>
      <c r="J24" s="208"/>
      <c r="K24" s="212"/>
      <c r="L24" s="213"/>
      <c r="M24" s="213"/>
      <c r="N24" s="214"/>
      <c r="O24" s="215"/>
      <c r="P24" s="216"/>
      <c r="Q24" s="216"/>
      <c r="R24" s="216"/>
      <c r="S24" s="217"/>
      <c r="T24" s="87" t="s">
        <v>33</v>
      </c>
      <c r="U24" s="88"/>
      <c r="V24" s="89"/>
      <c r="W24" s="75">
        <f>IF(W23="","",VLOOKUP(W23,'[3]【記載例】シフト記号表（勤務時間帯）'!$C$6:$L$47,10,FALSE))</f>
        <v>8.0000000000000018</v>
      </c>
      <c r="X24" s="76" t="str">
        <f>IF(X23="","",VLOOKUP(X23,'[3]【記載例】シフト記号表（勤務時間帯）'!$C$6:$L$47,10,FALSE))</f>
        <v/>
      </c>
      <c r="Y24" s="76" t="str">
        <f>IF(Y23="","",VLOOKUP(Y23,'[3]【記載例】シフト記号表（勤務時間帯）'!$C$6:$L$47,10,FALSE))</f>
        <v/>
      </c>
      <c r="Z24" s="76">
        <f>IF(Z23="","",VLOOKUP(Z23,'[3]【記載例】シフト記号表（勤務時間帯）'!$C$6:$L$47,10,FALSE))</f>
        <v>8.0000000000000018</v>
      </c>
      <c r="AA24" s="76">
        <f>IF(AA23="","",VLOOKUP(AA23,'[3]【記載例】シフト記号表（勤務時間帯）'!$C$6:$L$47,10,FALSE))</f>
        <v>8.0000000000000018</v>
      </c>
      <c r="AB24" s="76">
        <f>IF(AB23="","",VLOOKUP(AB23,'[3]【記載例】シフト記号表（勤務時間帯）'!$C$6:$L$47,10,FALSE))</f>
        <v>8.0000000000000018</v>
      </c>
      <c r="AC24" s="77">
        <f>IF(AC23="","",VLOOKUP(AC23,'[3]【記載例】シフト記号表（勤務時間帯）'!$C$6:$L$47,10,FALSE))</f>
        <v>8.0000000000000018</v>
      </c>
      <c r="AD24" s="75">
        <f>IF(AD23="","",VLOOKUP(AD23,'[3]【記載例】シフト記号表（勤務時間帯）'!$C$6:$L$47,10,FALSE))</f>
        <v>8.0000000000000018</v>
      </c>
      <c r="AE24" s="76" t="str">
        <f>IF(AE23="","",VLOOKUP(AE23,'[3]【記載例】シフト記号表（勤務時間帯）'!$C$6:$L$47,10,FALSE))</f>
        <v/>
      </c>
      <c r="AF24" s="76" t="str">
        <f>IF(AF23="","",VLOOKUP(AF23,'[3]【記載例】シフト記号表（勤務時間帯）'!$C$6:$L$47,10,FALSE))</f>
        <v/>
      </c>
      <c r="AG24" s="76">
        <f>IF(AG23="","",VLOOKUP(AG23,'[3]【記載例】シフト記号表（勤務時間帯）'!$C$6:$L$47,10,FALSE))</f>
        <v>8.0000000000000018</v>
      </c>
      <c r="AH24" s="76">
        <f>IF(AH23="","",VLOOKUP(AH23,'[3]【記載例】シフト記号表（勤務時間帯）'!$C$6:$L$47,10,FALSE))</f>
        <v>8.0000000000000018</v>
      </c>
      <c r="AI24" s="76">
        <f>IF(AI23="","",VLOOKUP(AI23,'[3]【記載例】シフト記号表（勤務時間帯）'!$C$6:$L$47,10,FALSE))</f>
        <v>8.0000000000000018</v>
      </c>
      <c r="AJ24" s="77">
        <f>IF(AJ23="","",VLOOKUP(AJ23,'[3]【記載例】シフト記号表（勤務時間帯）'!$C$6:$L$47,10,FALSE))</f>
        <v>8.0000000000000018</v>
      </c>
      <c r="AK24" s="75">
        <f>IF(AK23="","",VLOOKUP(AK23,'[3]【記載例】シフト記号表（勤務時間帯）'!$C$6:$L$47,10,FALSE))</f>
        <v>8.0000000000000018</v>
      </c>
      <c r="AL24" s="76" t="str">
        <f>IF(AL23="","",VLOOKUP(AL23,'[3]【記載例】シフト記号表（勤務時間帯）'!$C$6:$L$47,10,FALSE))</f>
        <v/>
      </c>
      <c r="AM24" s="76" t="str">
        <f>IF(AM23="","",VLOOKUP(AM23,'[3]【記載例】シフト記号表（勤務時間帯）'!$C$6:$L$47,10,FALSE))</f>
        <v/>
      </c>
      <c r="AN24" s="76">
        <f>IF(AN23="","",VLOOKUP(AN23,'[3]【記載例】シフト記号表（勤務時間帯）'!$C$6:$L$47,10,FALSE))</f>
        <v>8.0000000000000018</v>
      </c>
      <c r="AO24" s="76">
        <f>IF(AO23="","",VLOOKUP(AO23,'[3]【記載例】シフト記号表（勤務時間帯）'!$C$6:$L$47,10,FALSE))</f>
        <v>8.0000000000000018</v>
      </c>
      <c r="AP24" s="76">
        <f>IF(AP23="","",VLOOKUP(AP23,'[3]【記載例】シフト記号表（勤務時間帯）'!$C$6:$L$47,10,FALSE))</f>
        <v>8.0000000000000018</v>
      </c>
      <c r="AQ24" s="77">
        <f>IF(AQ23="","",VLOOKUP(AQ23,'[3]【記載例】シフト記号表（勤務時間帯）'!$C$6:$L$47,10,FALSE))</f>
        <v>8.0000000000000018</v>
      </c>
      <c r="AR24" s="75">
        <f>IF(AR23="","",VLOOKUP(AR23,'[3]【記載例】シフト記号表（勤務時間帯）'!$C$6:$L$47,10,FALSE))</f>
        <v>8.0000000000000018</v>
      </c>
      <c r="AS24" s="76" t="str">
        <f>IF(AS23="","",VLOOKUP(AS23,'[3]【記載例】シフト記号表（勤務時間帯）'!$C$6:$L$47,10,FALSE))</f>
        <v/>
      </c>
      <c r="AT24" s="76" t="str">
        <f>IF(AT23="","",VLOOKUP(AT23,'[3]【記載例】シフト記号表（勤務時間帯）'!$C$6:$L$47,10,FALSE))</f>
        <v/>
      </c>
      <c r="AU24" s="76">
        <f>IF(AU23="","",VLOOKUP(AU23,'[3]【記載例】シフト記号表（勤務時間帯）'!$C$6:$L$47,10,FALSE))</f>
        <v>8.0000000000000018</v>
      </c>
      <c r="AV24" s="76">
        <f>IF(AV23="","",VLOOKUP(AV23,'[3]【記載例】シフト記号表（勤務時間帯）'!$C$6:$L$47,10,FALSE))</f>
        <v>8.0000000000000018</v>
      </c>
      <c r="AW24" s="76">
        <f>IF(AW23="","",VLOOKUP(AW23,'[3]【記載例】シフト記号表（勤務時間帯）'!$C$6:$L$47,10,FALSE))</f>
        <v>8.0000000000000018</v>
      </c>
      <c r="AX24" s="77">
        <f>IF(AX23="","",VLOOKUP(AX23,'[3]【記載例】シフト記号表（勤務時間帯）'!$C$6:$L$47,10,FALSE))</f>
        <v>8.0000000000000018</v>
      </c>
      <c r="AY24" s="75" t="str">
        <f>IF(AY23="","",VLOOKUP(AY23,'[3]【記載例】シフト記号表（勤務時間帯）'!$C$6:$L$47,10,FALSE))</f>
        <v/>
      </c>
      <c r="AZ24" s="76" t="str">
        <f>IF(AZ23="","",VLOOKUP(AZ23,'[3]【記載例】シフト記号表（勤務時間帯）'!$C$6:$L$47,10,FALSE))</f>
        <v/>
      </c>
      <c r="BA24" s="76" t="str">
        <f>IF(BA23="","",VLOOKUP(BA23,'[3]【記載例】シフト記号表（勤務時間帯）'!$C$6:$L$47,10,FALSE))</f>
        <v/>
      </c>
      <c r="BB24" s="196">
        <f>IF($BE$3="４週",SUM(W24:AX24),IF($BE$3="暦月",SUM(W24:BA24),""))</f>
        <v>160.00000000000003</v>
      </c>
      <c r="BC24" s="197"/>
      <c r="BD24" s="198">
        <f>IF($BE$3="４週",BB24/4,IF($BE$3="暦月",(BB24/($BE$8/7)),""))</f>
        <v>37.333333333333343</v>
      </c>
      <c r="BE24" s="197"/>
      <c r="BF24" s="193"/>
      <c r="BG24" s="194"/>
      <c r="BH24" s="194"/>
      <c r="BI24" s="194"/>
      <c r="BJ24" s="195"/>
    </row>
    <row r="25" spans="2:62" ht="20.25" customHeight="1" x14ac:dyDescent="0.55000000000000004">
      <c r="B25" s="199">
        <f>B23+1</f>
        <v>6</v>
      </c>
      <c r="C25" s="201" t="s">
        <v>168</v>
      </c>
      <c r="D25" s="202"/>
      <c r="E25" s="70"/>
      <c r="F25" s="71"/>
      <c r="G25" s="70"/>
      <c r="H25" s="71"/>
      <c r="I25" s="205" t="s">
        <v>159</v>
      </c>
      <c r="J25" s="206"/>
      <c r="K25" s="209" t="s">
        <v>160</v>
      </c>
      <c r="L25" s="210"/>
      <c r="M25" s="210"/>
      <c r="N25" s="211"/>
      <c r="O25" s="215" t="s">
        <v>171</v>
      </c>
      <c r="P25" s="216"/>
      <c r="Q25" s="216"/>
      <c r="R25" s="216"/>
      <c r="S25" s="217"/>
      <c r="T25" s="90" t="s">
        <v>32</v>
      </c>
      <c r="U25" s="91"/>
      <c r="V25" s="92"/>
      <c r="W25" s="83" t="s">
        <v>167</v>
      </c>
      <c r="X25" s="84" t="s">
        <v>170</v>
      </c>
      <c r="Y25" s="84" t="s">
        <v>170</v>
      </c>
      <c r="Z25" s="84"/>
      <c r="AA25" s="84"/>
      <c r="AB25" s="84" t="s">
        <v>157</v>
      </c>
      <c r="AC25" s="85" t="s">
        <v>157</v>
      </c>
      <c r="AD25" s="83" t="s">
        <v>167</v>
      </c>
      <c r="AE25" s="84" t="s">
        <v>170</v>
      </c>
      <c r="AF25" s="84" t="s">
        <v>170</v>
      </c>
      <c r="AG25" s="84"/>
      <c r="AH25" s="84"/>
      <c r="AI25" s="84" t="s">
        <v>157</v>
      </c>
      <c r="AJ25" s="85" t="s">
        <v>157</v>
      </c>
      <c r="AK25" s="83" t="s">
        <v>167</v>
      </c>
      <c r="AL25" s="84" t="s">
        <v>170</v>
      </c>
      <c r="AM25" s="84" t="s">
        <v>170</v>
      </c>
      <c r="AN25" s="84"/>
      <c r="AO25" s="84"/>
      <c r="AP25" s="84" t="s">
        <v>157</v>
      </c>
      <c r="AQ25" s="85" t="s">
        <v>157</v>
      </c>
      <c r="AR25" s="83" t="s">
        <v>167</v>
      </c>
      <c r="AS25" s="84" t="s">
        <v>170</v>
      </c>
      <c r="AT25" s="84" t="s">
        <v>170</v>
      </c>
      <c r="AU25" s="84"/>
      <c r="AV25" s="84"/>
      <c r="AW25" s="84" t="s">
        <v>157</v>
      </c>
      <c r="AX25" s="85" t="s">
        <v>157</v>
      </c>
      <c r="AY25" s="83"/>
      <c r="AZ25" s="84"/>
      <c r="BA25" s="86"/>
      <c r="BB25" s="218"/>
      <c r="BC25" s="219"/>
      <c r="BD25" s="180"/>
      <c r="BE25" s="181"/>
      <c r="BF25" s="182"/>
      <c r="BG25" s="183"/>
      <c r="BH25" s="183"/>
      <c r="BI25" s="183"/>
      <c r="BJ25" s="184"/>
    </row>
    <row r="26" spans="2:62" ht="20.25" customHeight="1" x14ac:dyDescent="0.55000000000000004">
      <c r="B26" s="200"/>
      <c r="C26" s="203"/>
      <c r="D26" s="204"/>
      <c r="E26" s="70"/>
      <c r="F26" s="71" t="str">
        <f>C25</f>
        <v>オペレーター兼訪問介護員兼計画作成担当者</v>
      </c>
      <c r="G26" s="70"/>
      <c r="H26" s="71" t="str">
        <f>I25</f>
        <v>B</v>
      </c>
      <c r="I26" s="207"/>
      <c r="J26" s="208"/>
      <c r="K26" s="212"/>
      <c r="L26" s="213"/>
      <c r="M26" s="213"/>
      <c r="N26" s="214"/>
      <c r="O26" s="215"/>
      <c r="P26" s="216"/>
      <c r="Q26" s="216"/>
      <c r="R26" s="216"/>
      <c r="S26" s="217"/>
      <c r="T26" s="72" t="s">
        <v>33</v>
      </c>
      <c r="U26" s="73"/>
      <c r="V26" s="74"/>
      <c r="W26" s="75">
        <f>IF(W25="","",VLOOKUP(W25,'[3]【記載例】シフト記号表（勤務時間帯）'!$C$6:$L$47,10,FALSE))</f>
        <v>7.9999999999999982</v>
      </c>
      <c r="X26" s="76">
        <f>IF(X25="","",VLOOKUP(X25,'[3]【記載例】シフト記号表（勤務時間帯）'!$C$6:$L$47,10,FALSE))</f>
        <v>8.0000000000000018</v>
      </c>
      <c r="Y26" s="76">
        <f>IF(Y25="","",VLOOKUP(Y25,'[3]【記載例】シフト記号表（勤務時間帯）'!$C$6:$L$47,10,FALSE))</f>
        <v>8.0000000000000018</v>
      </c>
      <c r="Z26" s="76" t="str">
        <f>IF(Z25="","",VLOOKUP(Z25,'[3]【記載例】シフト記号表（勤務時間帯）'!$C$6:$L$47,10,FALSE))</f>
        <v/>
      </c>
      <c r="AA26" s="76" t="str">
        <f>IF(AA25="","",VLOOKUP(AA25,'[3]【記載例】シフト記号表（勤務時間帯）'!$C$6:$L$47,10,FALSE))</f>
        <v/>
      </c>
      <c r="AB26" s="76">
        <f>IF(AB25="","",VLOOKUP(AB25,'[3]【記載例】シフト記号表（勤務時間帯）'!$C$6:$L$47,10,FALSE))</f>
        <v>7.9999999999999982</v>
      </c>
      <c r="AC26" s="77">
        <f>IF(AC25="","",VLOOKUP(AC25,'[3]【記載例】シフト記号表（勤務時間帯）'!$C$6:$L$47,10,FALSE))</f>
        <v>7.9999999999999982</v>
      </c>
      <c r="AD26" s="75">
        <f>IF(AD25="","",VLOOKUP(AD25,'[3]【記載例】シフト記号表（勤務時間帯）'!$C$6:$L$47,10,FALSE))</f>
        <v>7.9999999999999982</v>
      </c>
      <c r="AE26" s="76">
        <f>IF(AE25="","",VLOOKUP(AE25,'[3]【記載例】シフト記号表（勤務時間帯）'!$C$6:$L$47,10,FALSE))</f>
        <v>8.0000000000000018</v>
      </c>
      <c r="AF26" s="76">
        <f>IF(AF25="","",VLOOKUP(AF25,'[3]【記載例】シフト記号表（勤務時間帯）'!$C$6:$L$47,10,FALSE))</f>
        <v>8.0000000000000018</v>
      </c>
      <c r="AG26" s="76" t="str">
        <f>IF(AG25="","",VLOOKUP(AG25,'[3]【記載例】シフト記号表（勤務時間帯）'!$C$6:$L$47,10,FALSE))</f>
        <v/>
      </c>
      <c r="AH26" s="76" t="str">
        <f>IF(AH25="","",VLOOKUP(AH25,'[3]【記載例】シフト記号表（勤務時間帯）'!$C$6:$L$47,10,FALSE))</f>
        <v/>
      </c>
      <c r="AI26" s="76">
        <f>IF(AI25="","",VLOOKUP(AI25,'[3]【記載例】シフト記号表（勤務時間帯）'!$C$6:$L$47,10,FALSE))</f>
        <v>7.9999999999999982</v>
      </c>
      <c r="AJ26" s="77">
        <f>IF(AJ25="","",VLOOKUP(AJ25,'[3]【記載例】シフト記号表（勤務時間帯）'!$C$6:$L$47,10,FALSE))</f>
        <v>7.9999999999999982</v>
      </c>
      <c r="AK26" s="75">
        <f>IF(AK25="","",VLOOKUP(AK25,'[3]【記載例】シフト記号表（勤務時間帯）'!$C$6:$L$47,10,FALSE))</f>
        <v>7.9999999999999982</v>
      </c>
      <c r="AL26" s="76">
        <f>IF(AL25="","",VLOOKUP(AL25,'[3]【記載例】シフト記号表（勤務時間帯）'!$C$6:$L$47,10,FALSE))</f>
        <v>8.0000000000000018</v>
      </c>
      <c r="AM26" s="76">
        <f>IF(AM25="","",VLOOKUP(AM25,'[3]【記載例】シフト記号表（勤務時間帯）'!$C$6:$L$47,10,FALSE))</f>
        <v>8.0000000000000018</v>
      </c>
      <c r="AN26" s="76" t="str">
        <f>IF(AN25="","",VLOOKUP(AN25,'[3]【記載例】シフト記号表（勤務時間帯）'!$C$6:$L$47,10,FALSE))</f>
        <v/>
      </c>
      <c r="AO26" s="76" t="str">
        <f>IF(AO25="","",VLOOKUP(AO25,'[3]【記載例】シフト記号表（勤務時間帯）'!$C$6:$L$47,10,FALSE))</f>
        <v/>
      </c>
      <c r="AP26" s="76">
        <f>IF(AP25="","",VLOOKUP(AP25,'[3]【記載例】シフト記号表（勤務時間帯）'!$C$6:$L$47,10,FALSE))</f>
        <v>7.9999999999999982</v>
      </c>
      <c r="AQ26" s="77">
        <f>IF(AQ25="","",VLOOKUP(AQ25,'[3]【記載例】シフト記号表（勤務時間帯）'!$C$6:$L$47,10,FALSE))</f>
        <v>7.9999999999999982</v>
      </c>
      <c r="AR26" s="75">
        <f>IF(AR25="","",VLOOKUP(AR25,'[3]【記載例】シフト記号表（勤務時間帯）'!$C$6:$L$47,10,FALSE))</f>
        <v>7.9999999999999982</v>
      </c>
      <c r="AS26" s="76">
        <f>IF(AS25="","",VLOOKUP(AS25,'[3]【記載例】シフト記号表（勤務時間帯）'!$C$6:$L$47,10,FALSE))</f>
        <v>8.0000000000000018</v>
      </c>
      <c r="AT26" s="76">
        <f>IF(AT25="","",VLOOKUP(AT25,'[3]【記載例】シフト記号表（勤務時間帯）'!$C$6:$L$47,10,FALSE))</f>
        <v>8.0000000000000018</v>
      </c>
      <c r="AU26" s="76" t="str">
        <f>IF(AU25="","",VLOOKUP(AU25,'[3]【記載例】シフト記号表（勤務時間帯）'!$C$6:$L$47,10,FALSE))</f>
        <v/>
      </c>
      <c r="AV26" s="76" t="str">
        <f>IF(AV25="","",VLOOKUP(AV25,'[3]【記載例】シフト記号表（勤務時間帯）'!$C$6:$L$47,10,FALSE))</f>
        <v/>
      </c>
      <c r="AW26" s="76">
        <f>IF(AW25="","",VLOOKUP(AW25,'[3]【記載例】シフト記号表（勤務時間帯）'!$C$6:$L$47,10,FALSE))</f>
        <v>7.9999999999999982</v>
      </c>
      <c r="AX26" s="77">
        <f>IF(AX25="","",VLOOKUP(AX25,'[3]【記載例】シフト記号表（勤務時間帯）'!$C$6:$L$47,10,FALSE))</f>
        <v>7.9999999999999982</v>
      </c>
      <c r="AY26" s="75" t="str">
        <f>IF(AY25="","",VLOOKUP(AY25,'[3]【記載例】シフト記号表（勤務時間帯）'!$C$6:$L$47,10,FALSE))</f>
        <v/>
      </c>
      <c r="AZ26" s="76" t="str">
        <f>IF(AZ25="","",VLOOKUP(AZ25,'[3]【記載例】シフト記号表（勤務時間帯）'!$C$6:$L$47,10,FALSE))</f>
        <v/>
      </c>
      <c r="BA26" s="76" t="str">
        <f>IF(BA25="","",VLOOKUP(BA25,'[3]【記載例】シフト記号表（勤務時間帯）'!$C$6:$L$47,10,FALSE))</f>
        <v/>
      </c>
      <c r="BB26" s="196">
        <f>IF($BE$3="４週",SUM(W26:AX26),IF($BE$3="暦月",SUM(W26:BA26),""))</f>
        <v>160</v>
      </c>
      <c r="BC26" s="197"/>
      <c r="BD26" s="198">
        <f>IF($BE$3="４週",BB26/4,IF($BE$3="暦月",(BB26/($BE$8/7)),""))</f>
        <v>37.333333333333336</v>
      </c>
      <c r="BE26" s="197"/>
      <c r="BF26" s="193"/>
      <c r="BG26" s="194"/>
      <c r="BH26" s="194"/>
      <c r="BI26" s="194"/>
      <c r="BJ26" s="195"/>
    </row>
    <row r="27" spans="2:62" ht="20.25" customHeight="1" x14ac:dyDescent="0.55000000000000004">
      <c r="B27" s="199">
        <f>B25+1</f>
        <v>7</v>
      </c>
      <c r="C27" s="201" t="s">
        <v>172</v>
      </c>
      <c r="D27" s="202"/>
      <c r="E27" s="70"/>
      <c r="F27" s="71"/>
      <c r="G27" s="70"/>
      <c r="H27" s="71"/>
      <c r="I27" s="205" t="s">
        <v>173</v>
      </c>
      <c r="J27" s="206"/>
      <c r="K27" s="209" t="s">
        <v>174</v>
      </c>
      <c r="L27" s="210"/>
      <c r="M27" s="210"/>
      <c r="N27" s="211"/>
      <c r="O27" s="215" t="s">
        <v>175</v>
      </c>
      <c r="P27" s="216"/>
      <c r="Q27" s="216"/>
      <c r="R27" s="216"/>
      <c r="S27" s="217"/>
      <c r="T27" s="80" t="s">
        <v>32</v>
      </c>
      <c r="U27" s="81"/>
      <c r="V27" s="82"/>
      <c r="W27" s="83" t="s">
        <v>157</v>
      </c>
      <c r="X27" s="84"/>
      <c r="Y27" s="84"/>
      <c r="Z27" s="84"/>
      <c r="AA27" s="84" t="s">
        <v>157</v>
      </c>
      <c r="AB27" s="84" t="s">
        <v>167</v>
      </c>
      <c r="AC27" s="85" t="s">
        <v>167</v>
      </c>
      <c r="AD27" s="83" t="s">
        <v>157</v>
      </c>
      <c r="AE27" s="84"/>
      <c r="AF27" s="84"/>
      <c r="AG27" s="84"/>
      <c r="AH27" s="84" t="s">
        <v>157</v>
      </c>
      <c r="AI27" s="84" t="s">
        <v>167</v>
      </c>
      <c r="AJ27" s="85" t="s">
        <v>167</v>
      </c>
      <c r="AK27" s="83" t="s">
        <v>157</v>
      </c>
      <c r="AL27" s="84"/>
      <c r="AM27" s="84"/>
      <c r="AN27" s="84"/>
      <c r="AO27" s="84" t="s">
        <v>157</v>
      </c>
      <c r="AP27" s="84" t="s">
        <v>167</v>
      </c>
      <c r="AQ27" s="85" t="s">
        <v>167</v>
      </c>
      <c r="AR27" s="83" t="s">
        <v>157</v>
      </c>
      <c r="AS27" s="84"/>
      <c r="AT27" s="84"/>
      <c r="AU27" s="84"/>
      <c r="AV27" s="84" t="s">
        <v>157</v>
      </c>
      <c r="AW27" s="84" t="s">
        <v>167</v>
      </c>
      <c r="AX27" s="85" t="s">
        <v>167</v>
      </c>
      <c r="AY27" s="83"/>
      <c r="AZ27" s="84"/>
      <c r="BA27" s="86"/>
      <c r="BB27" s="218"/>
      <c r="BC27" s="219"/>
      <c r="BD27" s="180"/>
      <c r="BE27" s="181"/>
      <c r="BF27" s="182"/>
      <c r="BG27" s="183"/>
      <c r="BH27" s="183"/>
      <c r="BI27" s="183"/>
      <c r="BJ27" s="184"/>
    </row>
    <row r="28" spans="2:62" ht="20.25" customHeight="1" x14ac:dyDescent="0.55000000000000004">
      <c r="B28" s="200"/>
      <c r="C28" s="203"/>
      <c r="D28" s="204"/>
      <c r="E28" s="70"/>
      <c r="F28" s="71" t="str">
        <f>C27</f>
        <v>訪問介護員</v>
      </c>
      <c r="G28" s="70"/>
      <c r="H28" s="71" t="str">
        <f>I27</f>
        <v>C</v>
      </c>
      <c r="I28" s="207"/>
      <c r="J28" s="208"/>
      <c r="K28" s="212"/>
      <c r="L28" s="213"/>
      <c r="M28" s="213"/>
      <c r="N28" s="214"/>
      <c r="O28" s="215"/>
      <c r="P28" s="216"/>
      <c r="Q28" s="216"/>
      <c r="R28" s="216"/>
      <c r="S28" s="217"/>
      <c r="T28" s="72" t="s">
        <v>33</v>
      </c>
      <c r="U28" s="73"/>
      <c r="V28" s="74"/>
      <c r="W28" s="75">
        <f>IF(W27="","",VLOOKUP(W27,'[3]【記載例】シフト記号表（勤務時間帯）'!$C$6:$L$47,10,FALSE))</f>
        <v>7.9999999999999982</v>
      </c>
      <c r="X28" s="76" t="str">
        <f>IF(X27="","",VLOOKUP(X27,'[3]【記載例】シフト記号表（勤務時間帯）'!$C$6:$L$47,10,FALSE))</f>
        <v/>
      </c>
      <c r="Y28" s="76" t="str">
        <f>IF(Y27="","",VLOOKUP(Y27,'[3]【記載例】シフト記号表（勤務時間帯）'!$C$6:$L$47,10,FALSE))</f>
        <v/>
      </c>
      <c r="Z28" s="76" t="str">
        <f>IF(Z27="","",VLOOKUP(Z27,'[3]【記載例】シフト記号表（勤務時間帯）'!$C$6:$L$47,10,FALSE))</f>
        <v/>
      </c>
      <c r="AA28" s="76">
        <f>IF(AA27="","",VLOOKUP(AA27,'[3]【記載例】シフト記号表（勤務時間帯）'!$C$6:$L$47,10,FALSE))</f>
        <v>7.9999999999999982</v>
      </c>
      <c r="AB28" s="76">
        <f>IF(AB27="","",VLOOKUP(AB27,'[3]【記載例】シフト記号表（勤務時間帯）'!$C$6:$L$47,10,FALSE))</f>
        <v>7.9999999999999982</v>
      </c>
      <c r="AC28" s="77">
        <f>IF(AC27="","",VLOOKUP(AC27,'[3]【記載例】シフト記号表（勤務時間帯）'!$C$6:$L$47,10,FALSE))</f>
        <v>7.9999999999999982</v>
      </c>
      <c r="AD28" s="75">
        <f>IF(AD27="","",VLOOKUP(AD27,'[3]【記載例】シフト記号表（勤務時間帯）'!$C$6:$L$47,10,FALSE))</f>
        <v>7.9999999999999982</v>
      </c>
      <c r="AE28" s="76" t="str">
        <f>IF(AE27="","",VLOOKUP(AE27,'[3]【記載例】シフト記号表（勤務時間帯）'!$C$6:$L$47,10,FALSE))</f>
        <v/>
      </c>
      <c r="AF28" s="76" t="str">
        <f>IF(AF27="","",VLOOKUP(AF27,'[3]【記載例】シフト記号表（勤務時間帯）'!$C$6:$L$47,10,FALSE))</f>
        <v/>
      </c>
      <c r="AG28" s="76" t="str">
        <f>IF(AG27="","",VLOOKUP(AG27,'[3]【記載例】シフト記号表（勤務時間帯）'!$C$6:$L$47,10,FALSE))</f>
        <v/>
      </c>
      <c r="AH28" s="76">
        <f>IF(AH27="","",VLOOKUP(AH27,'[3]【記載例】シフト記号表（勤務時間帯）'!$C$6:$L$47,10,FALSE))</f>
        <v>7.9999999999999982</v>
      </c>
      <c r="AI28" s="76">
        <f>IF(AI27="","",VLOOKUP(AI27,'[3]【記載例】シフト記号表（勤務時間帯）'!$C$6:$L$47,10,FALSE))</f>
        <v>7.9999999999999982</v>
      </c>
      <c r="AJ28" s="77">
        <f>IF(AJ27="","",VLOOKUP(AJ27,'[3]【記載例】シフト記号表（勤務時間帯）'!$C$6:$L$47,10,FALSE))</f>
        <v>7.9999999999999982</v>
      </c>
      <c r="AK28" s="75">
        <f>IF(AK27="","",VLOOKUP(AK27,'[3]【記載例】シフト記号表（勤務時間帯）'!$C$6:$L$47,10,FALSE))</f>
        <v>7.9999999999999982</v>
      </c>
      <c r="AL28" s="76" t="str">
        <f>IF(AL27="","",VLOOKUP(AL27,'[3]【記載例】シフト記号表（勤務時間帯）'!$C$6:$L$47,10,FALSE))</f>
        <v/>
      </c>
      <c r="AM28" s="76" t="str">
        <f>IF(AM27="","",VLOOKUP(AM27,'[3]【記載例】シフト記号表（勤務時間帯）'!$C$6:$L$47,10,FALSE))</f>
        <v/>
      </c>
      <c r="AN28" s="76" t="str">
        <f>IF(AN27="","",VLOOKUP(AN27,'[3]【記載例】シフト記号表（勤務時間帯）'!$C$6:$L$47,10,FALSE))</f>
        <v/>
      </c>
      <c r="AO28" s="76">
        <f>IF(AO27="","",VLOOKUP(AO27,'[3]【記載例】シフト記号表（勤務時間帯）'!$C$6:$L$47,10,FALSE))</f>
        <v>7.9999999999999982</v>
      </c>
      <c r="AP28" s="76">
        <f>IF(AP27="","",VLOOKUP(AP27,'[3]【記載例】シフト記号表（勤務時間帯）'!$C$6:$L$47,10,FALSE))</f>
        <v>7.9999999999999982</v>
      </c>
      <c r="AQ28" s="77">
        <f>IF(AQ27="","",VLOOKUP(AQ27,'[3]【記載例】シフト記号表（勤務時間帯）'!$C$6:$L$47,10,FALSE))</f>
        <v>7.9999999999999982</v>
      </c>
      <c r="AR28" s="75">
        <f>IF(AR27="","",VLOOKUP(AR27,'[3]【記載例】シフト記号表（勤務時間帯）'!$C$6:$L$47,10,FALSE))</f>
        <v>7.9999999999999982</v>
      </c>
      <c r="AS28" s="76" t="str">
        <f>IF(AS27="","",VLOOKUP(AS27,'[3]【記載例】シフト記号表（勤務時間帯）'!$C$6:$L$47,10,FALSE))</f>
        <v/>
      </c>
      <c r="AT28" s="76" t="str">
        <f>IF(AT27="","",VLOOKUP(AT27,'[3]【記載例】シフト記号表（勤務時間帯）'!$C$6:$L$47,10,FALSE))</f>
        <v/>
      </c>
      <c r="AU28" s="76" t="str">
        <f>IF(AU27="","",VLOOKUP(AU27,'[3]【記載例】シフト記号表（勤務時間帯）'!$C$6:$L$47,10,FALSE))</f>
        <v/>
      </c>
      <c r="AV28" s="76">
        <f>IF(AV27="","",VLOOKUP(AV27,'[3]【記載例】シフト記号表（勤務時間帯）'!$C$6:$L$47,10,FALSE))</f>
        <v>7.9999999999999982</v>
      </c>
      <c r="AW28" s="76">
        <f>IF(AW27="","",VLOOKUP(AW27,'[3]【記載例】シフト記号表（勤務時間帯）'!$C$6:$L$47,10,FALSE))</f>
        <v>7.9999999999999982</v>
      </c>
      <c r="AX28" s="77">
        <f>IF(AX27="","",VLOOKUP(AX27,'[3]【記載例】シフト記号表（勤務時間帯）'!$C$6:$L$47,10,FALSE))</f>
        <v>7.9999999999999982</v>
      </c>
      <c r="AY28" s="75" t="str">
        <f>IF(AY27="","",VLOOKUP(AY27,'[3]【記載例】シフト記号表（勤務時間帯）'!$C$6:$L$47,10,FALSE))</f>
        <v/>
      </c>
      <c r="AZ28" s="76" t="str">
        <f>IF(AZ27="","",VLOOKUP(AZ27,'[3]【記載例】シフト記号表（勤務時間帯）'!$C$6:$L$47,10,FALSE))</f>
        <v/>
      </c>
      <c r="BA28" s="76" t="str">
        <f>IF(BA27="","",VLOOKUP(BA27,'[3]【記載例】シフト記号表（勤務時間帯）'!$C$6:$L$47,10,FALSE))</f>
        <v/>
      </c>
      <c r="BB28" s="196">
        <f>IF($BE$3="４週",SUM(W28:AX28),IF($BE$3="暦月",SUM(W28:BA28),""))</f>
        <v>127.99999999999999</v>
      </c>
      <c r="BC28" s="197"/>
      <c r="BD28" s="198">
        <f>IF($BE$3="４週",BB28/4,IF($BE$3="暦月",(BB28/($BE$8/7)),""))</f>
        <v>29.866666666666664</v>
      </c>
      <c r="BE28" s="197"/>
      <c r="BF28" s="193"/>
      <c r="BG28" s="194"/>
      <c r="BH28" s="194"/>
      <c r="BI28" s="194"/>
      <c r="BJ28" s="195"/>
    </row>
    <row r="29" spans="2:62" ht="20.25" customHeight="1" x14ac:dyDescent="0.55000000000000004">
      <c r="B29" s="199">
        <f>B27+1</f>
        <v>8</v>
      </c>
      <c r="C29" s="201" t="s">
        <v>172</v>
      </c>
      <c r="D29" s="202"/>
      <c r="E29" s="70"/>
      <c r="F29" s="71"/>
      <c r="G29" s="70"/>
      <c r="H29" s="71"/>
      <c r="I29" s="205" t="s">
        <v>173</v>
      </c>
      <c r="J29" s="206"/>
      <c r="K29" s="209" t="s">
        <v>176</v>
      </c>
      <c r="L29" s="210"/>
      <c r="M29" s="210"/>
      <c r="N29" s="211"/>
      <c r="O29" s="215" t="s">
        <v>177</v>
      </c>
      <c r="P29" s="216"/>
      <c r="Q29" s="216"/>
      <c r="R29" s="216"/>
      <c r="S29" s="217"/>
      <c r="T29" s="80" t="s">
        <v>32</v>
      </c>
      <c r="U29" s="81"/>
      <c r="V29" s="82"/>
      <c r="W29" s="83"/>
      <c r="X29" s="84" t="s">
        <v>157</v>
      </c>
      <c r="Y29" s="84" t="s">
        <v>157</v>
      </c>
      <c r="Z29" s="84" t="s">
        <v>157</v>
      </c>
      <c r="AA29" s="84"/>
      <c r="AB29" s="84"/>
      <c r="AC29" s="85"/>
      <c r="AD29" s="83"/>
      <c r="AE29" s="84" t="s">
        <v>157</v>
      </c>
      <c r="AF29" s="84" t="s">
        <v>157</v>
      </c>
      <c r="AG29" s="84" t="s">
        <v>157</v>
      </c>
      <c r="AH29" s="84"/>
      <c r="AI29" s="84"/>
      <c r="AJ29" s="85"/>
      <c r="AK29" s="83"/>
      <c r="AL29" s="84" t="s">
        <v>157</v>
      </c>
      <c r="AM29" s="84" t="s">
        <v>157</v>
      </c>
      <c r="AN29" s="84" t="s">
        <v>157</v>
      </c>
      <c r="AO29" s="84"/>
      <c r="AP29" s="84"/>
      <c r="AQ29" s="85"/>
      <c r="AR29" s="83"/>
      <c r="AS29" s="84" t="s">
        <v>157</v>
      </c>
      <c r="AT29" s="84" t="s">
        <v>157</v>
      </c>
      <c r="AU29" s="84" t="s">
        <v>157</v>
      </c>
      <c r="AV29" s="84"/>
      <c r="AW29" s="84"/>
      <c r="AX29" s="85"/>
      <c r="AY29" s="83"/>
      <c r="AZ29" s="84"/>
      <c r="BA29" s="86"/>
      <c r="BB29" s="218"/>
      <c r="BC29" s="219"/>
      <c r="BD29" s="180"/>
      <c r="BE29" s="181"/>
      <c r="BF29" s="182"/>
      <c r="BG29" s="183"/>
      <c r="BH29" s="183"/>
      <c r="BI29" s="183"/>
      <c r="BJ29" s="184"/>
    </row>
    <row r="30" spans="2:62" ht="20.25" customHeight="1" x14ac:dyDescent="0.55000000000000004">
      <c r="B30" s="200"/>
      <c r="C30" s="203"/>
      <c r="D30" s="204"/>
      <c r="E30" s="70"/>
      <c r="F30" s="71" t="str">
        <f>C29</f>
        <v>訪問介護員</v>
      </c>
      <c r="G30" s="70"/>
      <c r="H30" s="71" t="str">
        <f>I29</f>
        <v>C</v>
      </c>
      <c r="I30" s="207"/>
      <c r="J30" s="208"/>
      <c r="K30" s="212"/>
      <c r="L30" s="213"/>
      <c r="M30" s="213"/>
      <c r="N30" s="214"/>
      <c r="O30" s="215"/>
      <c r="P30" s="216"/>
      <c r="Q30" s="216"/>
      <c r="R30" s="216"/>
      <c r="S30" s="217"/>
      <c r="T30" s="72" t="s">
        <v>33</v>
      </c>
      <c r="U30" s="73"/>
      <c r="V30" s="74"/>
      <c r="W30" s="75" t="str">
        <f>IF(W29="","",VLOOKUP(W29,'[3]【記載例】シフト記号表（勤務時間帯）'!$C$6:$L$47,10,FALSE))</f>
        <v/>
      </c>
      <c r="X30" s="76">
        <f>IF(X29="","",VLOOKUP(X29,'[3]【記載例】シフト記号表（勤務時間帯）'!$C$6:$L$47,10,FALSE))</f>
        <v>7.9999999999999982</v>
      </c>
      <c r="Y30" s="76">
        <f>IF(Y29="","",VLOOKUP(Y29,'[3]【記載例】シフト記号表（勤務時間帯）'!$C$6:$L$47,10,FALSE))</f>
        <v>7.9999999999999982</v>
      </c>
      <c r="Z30" s="76">
        <f>IF(Z29="","",VLOOKUP(Z29,'[3]【記載例】シフト記号表（勤務時間帯）'!$C$6:$L$47,10,FALSE))</f>
        <v>7.9999999999999982</v>
      </c>
      <c r="AA30" s="76" t="str">
        <f>IF(AA29="","",VLOOKUP(AA29,'[3]【記載例】シフト記号表（勤務時間帯）'!$C$6:$L$47,10,FALSE))</f>
        <v/>
      </c>
      <c r="AB30" s="76" t="str">
        <f>IF(AB29="","",VLOOKUP(AB29,'[3]【記載例】シフト記号表（勤務時間帯）'!$C$6:$L$47,10,FALSE))</f>
        <v/>
      </c>
      <c r="AC30" s="77" t="str">
        <f>IF(AC29="","",VLOOKUP(AC29,'[3]【記載例】シフト記号表（勤務時間帯）'!$C$6:$L$47,10,FALSE))</f>
        <v/>
      </c>
      <c r="AD30" s="75" t="str">
        <f>IF(AD29="","",VLOOKUP(AD29,'[3]【記載例】シフト記号表（勤務時間帯）'!$C$6:$L$47,10,FALSE))</f>
        <v/>
      </c>
      <c r="AE30" s="76">
        <f>IF(AE29="","",VLOOKUP(AE29,'[3]【記載例】シフト記号表（勤務時間帯）'!$C$6:$L$47,10,FALSE))</f>
        <v>7.9999999999999982</v>
      </c>
      <c r="AF30" s="76">
        <f>IF(AF29="","",VLOOKUP(AF29,'[3]【記載例】シフト記号表（勤務時間帯）'!$C$6:$L$47,10,FALSE))</f>
        <v>7.9999999999999982</v>
      </c>
      <c r="AG30" s="76">
        <f>IF(AG29="","",VLOOKUP(AG29,'[3]【記載例】シフト記号表（勤務時間帯）'!$C$6:$L$47,10,FALSE))</f>
        <v>7.9999999999999982</v>
      </c>
      <c r="AH30" s="76" t="str">
        <f>IF(AH29="","",VLOOKUP(AH29,'[3]【記載例】シフト記号表（勤務時間帯）'!$C$6:$L$47,10,FALSE))</f>
        <v/>
      </c>
      <c r="AI30" s="76" t="str">
        <f>IF(AI29="","",VLOOKUP(AI29,'[3]【記載例】シフト記号表（勤務時間帯）'!$C$6:$L$47,10,FALSE))</f>
        <v/>
      </c>
      <c r="AJ30" s="77" t="str">
        <f>IF(AJ29="","",VLOOKUP(AJ29,'[3]【記載例】シフト記号表（勤務時間帯）'!$C$6:$L$47,10,FALSE))</f>
        <v/>
      </c>
      <c r="AK30" s="75" t="str">
        <f>IF(AK29="","",VLOOKUP(AK29,'[3]【記載例】シフト記号表（勤務時間帯）'!$C$6:$L$47,10,FALSE))</f>
        <v/>
      </c>
      <c r="AL30" s="76">
        <f>IF(AL29="","",VLOOKUP(AL29,'[3]【記載例】シフト記号表（勤務時間帯）'!$C$6:$L$47,10,FALSE))</f>
        <v>7.9999999999999982</v>
      </c>
      <c r="AM30" s="76">
        <f>IF(AM29="","",VLOOKUP(AM29,'[3]【記載例】シフト記号表（勤務時間帯）'!$C$6:$L$47,10,FALSE))</f>
        <v>7.9999999999999982</v>
      </c>
      <c r="AN30" s="76">
        <f>IF(AN29="","",VLOOKUP(AN29,'[3]【記載例】シフト記号表（勤務時間帯）'!$C$6:$L$47,10,FALSE))</f>
        <v>7.9999999999999982</v>
      </c>
      <c r="AO30" s="76" t="str">
        <f>IF(AO29="","",VLOOKUP(AO29,'[3]【記載例】シフト記号表（勤務時間帯）'!$C$6:$L$47,10,FALSE))</f>
        <v/>
      </c>
      <c r="AP30" s="76" t="str">
        <f>IF(AP29="","",VLOOKUP(AP29,'[3]【記載例】シフト記号表（勤務時間帯）'!$C$6:$L$47,10,FALSE))</f>
        <v/>
      </c>
      <c r="AQ30" s="77" t="str">
        <f>IF(AQ29="","",VLOOKUP(AQ29,'[3]【記載例】シフト記号表（勤務時間帯）'!$C$6:$L$47,10,FALSE))</f>
        <v/>
      </c>
      <c r="AR30" s="75" t="str">
        <f>IF(AR29="","",VLOOKUP(AR29,'[3]【記載例】シフト記号表（勤務時間帯）'!$C$6:$L$47,10,FALSE))</f>
        <v/>
      </c>
      <c r="AS30" s="76">
        <f>IF(AS29="","",VLOOKUP(AS29,'[3]【記載例】シフト記号表（勤務時間帯）'!$C$6:$L$47,10,FALSE))</f>
        <v>7.9999999999999982</v>
      </c>
      <c r="AT30" s="76">
        <f>IF(AT29="","",VLOOKUP(AT29,'[3]【記載例】シフト記号表（勤務時間帯）'!$C$6:$L$47,10,FALSE))</f>
        <v>7.9999999999999982</v>
      </c>
      <c r="AU30" s="76">
        <f>IF(AU29="","",VLOOKUP(AU29,'[3]【記載例】シフト記号表（勤務時間帯）'!$C$6:$L$47,10,FALSE))</f>
        <v>7.9999999999999982</v>
      </c>
      <c r="AV30" s="76" t="str">
        <f>IF(AV29="","",VLOOKUP(AV29,'[3]【記載例】シフト記号表（勤務時間帯）'!$C$6:$L$47,10,FALSE))</f>
        <v/>
      </c>
      <c r="AW30" s="76" t="str">
        <f>IF(AW29="","",VLOOKUP(AW29,'[3]【記載例】シフト記号表（勤務時間帯）'!$C$6:$L$47,10,FALSE))</f>
        <v/>
      </c>
      <c r="AX30" s="77" t="str">
        <f>IF(AX29="","",VLOOKUP(AX29,'[3]【記載例】シフト記号表（勤務時間帯）'!$C$6:$L$47,10,FALSE))</f>
        <v/>
      </c>
      <c r="AY30" s="75" t="str">
        <f>IF(AY29="","",VLOOKUP(AY29,'[3]【記載例】シフト記号表（勤務時間帯）'!$C$6:$L$47,10,FALSE))</f>
        <v/>
      </c>
      <c r="AZ30" s="76" t="str">
        <f>IF(AZ29="","",VLOOKUP(AZ29,'[3]【記載例】シフト記号表（勤務時間帯）'!$C$6:$L$47,10,FALSE))</f>
        <v/>
      </c>
      <c r="BA30" s="76" t="str">
        <f>IF(BA29="","",VLOOKUP(BA29,'[3]【記載例】シフト記号表（勤務時間帯）'!$C$6:$L$47,10,FALSE))</f>
        <v/>
      </c>
      <c r="BB30" s="196">
        <f>IF($BE$3="４週",SUM(W30:AX30),IF($BE$3="暦月",SUM(W30:BA30),""))</f>
        <v>95.999999999999986</v>
      </c>
      <c r="BC30" s="197"/>
      <c r="BD30" s="198">
        <f>IF($BE$3="４週",BB30/4,IF($BE$3="暦月",(BB30/($BE$8/7)),""))</f>
        <v>22.4</v>
      </c>
      <c r="BE30" s="197"/>
      <c r="BF30" s="193"/>
      <c r="BG30" s="194"/>
      <c r="BH30" s="194"/>
      <c r="BI30" s="194"/>
      <c r="BJ30" s="195"/>
    </row>
    <row r="31" spans="2:62" ht="20.25" customHeight="1" x14ac:dyDescent="0.55000000000000004">
      <c r="B31" s="199">
        <f>B29+1</f>
        <v>9</v>
      </c>
      <c r="C31" s="201" t="s">
        <v>178</v>
      </c>
      <c r="D31" s="202"/>
      <c r="E31" s="70"/>
      <c r="F31" s="71"/>
      <c r="G31" s="70"/>
      <c r="H31" s="71"/>
      <c r="I31" s="205" t="s">
        <v>154</v>
      </c>
      <c r="J31" s="206"/>
      <c r="K31" s="209" t="s">
        <v>179</v>
      </c>
      <c r="L31" s="210"/>
      <c r="M31" s="210"/>
      <c r="N31" s="211"/>
      <c r="O31" s="215" t="s">
        <v>180</v>
      </c>
      <c r="P31" s="216"/>
      <c r="Q31" s="216"/>
      <c r="R31" s="216"/>
      <c r="S31" s="217"/>
      <c r="T31" s="80" t="s">
        <v>32</v>
      </c>
      <c r="U31" s="81"/>
      <c r="V31" s="82"/>
      <c r="W31" s="83" t="s">
        <v>157</v>
      </c>
      <c r="X31" s="84" t="s">
        <v>157</v>
      </c>
      <c r="Y31" s="84" t="s">
        <v>157</v>
      </c>
      <c r="Z31" s="84" t="s">
        <v>157</v>
      </c>
      <c r="AA31" s="84" t="s">
        <v>157</v>
      </c>
      <c r="AB31" s="84"/>
      <c r="AC31" s="85"/>
      <c r="AD31" s="83" t="s">
        <v>157</v>
      </c>
      <c r="AE31" s="84" t="s">
        <v>157</v>
      </c>
      <c r="AF31" s="84" t="s">
        <v>157</v>
      </c>
      <c r="AG31" s="84" t="s">
        <v>157</v>
      </c>
      <c r="AH31" s="84" t="s">
        <v>157</v>
      </c>
      <c r="AI31" s="84"/>
      <c r="AJ31" s="85"/>
      <c r="AK31" s="83" t="s">
        <v>157</v>
      </c>
      <c r="AL31" s="84" t="s">
        <v>157</v>
      </c>
      <c r="AM31" s="84" t="s">
        <v>157</v>
      </c>
      <c r="AN31" s="84" t="s">
        <v>157</v>
      </c>
      <c r="AO31" s="84" t="s">
        <v>157</v>
      </c>
      <c r="AP31" s="84"/>
      <c r="AQ31" s="85"/>
      <c r="AR31" s="83" t="s">
        <v>157</v>
      </c>
      <c r="AS31" s="84" t="s">
        <v>157</v>
      </c>
      <c r="AT31" s="84" t="s">
        <v>157</v>
      </c>
      <c r="AU31" s="84" t="s">
        <v>157</v>
      </c>
      <c r="AV31" s="84" t="s">
        <v>157</v>
      </c>
      <c r="AW31" s="84"/>
      <c r="AX31" s="85"/>
      <c r="AY31" s="83"/>
      <c r="AZ31" s="84"/>
      <c r="BA31" s="86"/>
      <c r="BB31" s="218"/>
      <c r="BC31" s="219"/>
      <c r="BD31" s="180"/>
      <c r="BE31" s="181"/>
      <c r="BF31" s="182"/>
      <c r="BG31" s="183"/>
      <c r="BH31" s="183"/>
      <c r="BI31" s="183"/>
      <c r="BJ31" s="184"/>
    </row>
    <row r="32" spans="2:62" ht="20.25" customHeight="1" x14ac:dyDescent="0.55000000000000004">
      <c r="B32" s="200"/>
      <c r="C32" s="203"/>
      <c r="D32" s="204"/>
      <c r="E32" s="70"/>
      <c r="F32" s="71" t="str">
        <f>C31</f>
        <v>看護職員</v>
      </c>
      <c r="G32" s="70"/>
      <c r="H32" s="71" t="str">
        <f>I31</f>
        <v>A</v>
      </c>
      <c r="I32" s="207"/>
      <c r="J32" s="208"/>
      <c r="K32" s="212"/>
      <c r="L32" s="213"/>
      <c r="M32" s="213"/>
      <c r="N32" s="214"/>
      <c r="O32" s="215"/>
      <c r="P32" s="216"/>
      <c r="Q32" s="216"/>
      <c r="R32" s="216"/>
      <c r="S32" s="217"/>
      <c r="T32" s="87" t="s">
        <v>33</v>
      </c>
      <c r="U32" s="88"/>
      <c r="V32" s="89"/>
      <c r="W32" s="75">
        <f>IF(W31="","",VLOOKUP(W31,'[3]【記載例】シフト記号表（勤務時間帯）'!$C$6:$L$47,10,FALSE))</f>
        <v>7.9999999999999982</v>
      </c>
      <c r="X32" s="76">
        <f>IF(X31="","",VLOOKUP(X31,'[3]【記載例】シフト記号表（勤務時間帯）'!$C$6:$L$47,10,FALSE))</f>
        <v>7.9999999999999982</v>
      </c>
      <c r="Y32" s="76">
        <f>IF(Y31="","",VLOOKUP(Y31,'[3]【記載例】シフト記号表（勤務時間帯）'!$C$6:$L$47,10,FALSE))</f>
        <v>7.9999999999999982</v>
      </c>
      <c r="Z32" s="76">
        <f>IF(Z31="","",VLOOKUP(Z31,'[3]【記載例】シフト記号表（勤務時間帯）'!$C$6:$L$47,10,FALSE))</f>
        <v>7.9999999999999982</v>
      </c>
      <c r="AA32" s="76">
        <f>IF(AA31="","",VLOOKUP(AA31,'[3]【記載例】シフト記号表（勤務時間帯）'!$C$6:$L$47,10,FALSE))</f>
        <v>7.9999999999999982</v>
      </c>
      <c r="AB32" s="76" t="str">
        <f>IF(AB31="","",VLOOKUP(AB31,'[3]【記載例】シフト記号表（勤務時間帯）'!$C$6:$L$47,10,FALSE))</f>
        <v/>
      </c>
      <c r="AC32" s="77" t="str">
        <f>IF(AC31="","",VLOOKUP(AC31,'[3]【記載例】シフト記号表（勤務時間帯）'!$C$6:$L$47,10,FALSE))</f>
        <v/>
      </c>
      <c r="AD32" s="75">
        <f>IF(AD31="","",VLOOKUP(AD31,'[3]【記載例】シフト記号表（勤務時間帯）'!$C$6:$L$47,10,FALSE))</f>
        <v>7.9999999999999982</v>
      </c>
      <c r="AE32" s="76">
        <f>IF(AE31="","",VLOOKUP(AE31,'[3]【記載例】シフト記号表（勤務時間帯）'!$C$6:$L$47,10,FALSE))</f>
        <v>7.9999999999999982</v>
      </c>
      <c r="AF32" s="76">
        <f>IF(AF31="","",VLOOKUP(AF31,'[3]【記載例】シフト記号表（勤務時間帯）'!$C$6:$L$47,10,FALSE))</f>
        <v>7.9999999999999982</v>
      </c>
      <c r="AG32" s="76">
        <f>IF(AG31="","",VLOOKUP(AG31,'[3]【記載例】シフト記号表（勤務時間帯）'!$C$6:$L$47,10,FALSE))</f>
        <v>7.9999999999999982</v>
      </c>
      <c r="AH32" s="76">
        <f>IF(AH31="","",VLOOKUP(AH31,'[3]【記載例】シフト記号表（勤務時間帯）'!$C$6:$L$47,10,FALSE))</f>
        <v>7.9999999999999982</v>
      </c>
      <c r="AI32" s="76" t="str">
        <f>IF(AI31="","",VLOOKUP(AI31,'[3]【記載例】シフト記号表（勤務時間帯）'!$C$6:$L$47,10,FALSE))</f>
        <v/>
      </c>
      <c r="AJ32" s="77" t="str">
        <f>IF(AJ31="","",VLOOKUP(AJ31,'[3]【記載例】シフト記号表（勤務時間帯）'!$C$6:$L$47,10,FALSE))</f>
        <v/>
      </c>
      <c r="AK32" s="75">
        <f>IF(AK31="","",VLOOKUP(AK31,'[3]【記載例】シフト記号表（勤務時間帯）'!$C$6:$L$47,10,FALSE))</f>
        <v>7.9999999999999982</v>
      </c>
      <c r="AL32" s="76">
        <f>IF(AL31="","",VLOOKUP(AL31,'[3]【記載例】シフト記号表（勤務時間帯）'!$C$6:$L$47,10,FALSE))</f>
        <v>7.9999999999999982</v>
      </c>
      <c r="AM32" s="76">
        <f>IF(AM31="","",VLOOKUP(AM31,'[3]【記載例】シフト記号表（勤務時間帯）'!$C$6:$L$47,10,FALSE))</f>
        <v>7.9999999999999982</v>
      </c>
      <c r="AN32" s="76">
        <f>IF(AN31="","",VLOOKUP(AN31,'[3]【記載例】シフト記号表（勤務時間帯）'!$C$6:$L$47,10,FALSE))</f>
        <v>7.9999999999999982</v>
      </c>
      <c r="AO32" s="76">
        <f>IF(AO31="","",VLOOKUP(AO31,'[3]【記載例】シフト記号表（勤務時間帯）'!$C$6:$L$47,10,FALSE))</f>
        <v>7.9999999999999982</v>
      </c>
      <c r="AP32" s="76" t="str">
        <f>IF(AP31="","",VLOOKUP(AP31,'[3]【記載例】シフト記号表（勤務時間帯）'!$C$6:$L$47,10,FALSE))</f>
        <v/>
      </c>
      <c r="AQ32" s="77" t="str">
        <f>IF(AQ31="","",VLOOKUP(AQ31,'[3]【記載例】シフト記号表（勤務時間帯）'!$C$6:$L$47,10,FALSE))</f>
        <v/>
      </c>
      <c r="AR32" s="75">
        <f>IF(AR31="","",VLOOKUP(AR31,'[3]【記載例】シフト記号表（勤務時間帯）'!$C$6:$L$47,10,FALSE))</f>
        <v>7.9999999999999982</v>
      </c>
      <c r="AS32" s="76">
        <f>IF(AS31="","",VLOOKUP(AS31,'[3]【記載例】シフト記号表（勤務時間帯）'!$C$6:$L$47,10,FALSE))</f>
        <v>7.9999999999999982</v>
      </c>
      <c r="AT32" s="76">
        <f>IF(AT31="","",VLOOKUP(AT31,'[3]【記載例】シフト記号表（勤務時間帯）'!$C$6:$L$47,10,FALSE))</f>
        <v>7.9999999999999982</v>
      </c>
      <c r="AU32" s="76">
        <f>IF(AU31="","",VLOOKUP(AU31,'[3]【記載例】シフト記号表（勤務時間帯）'!$C$6:$L$47,10,FALSE))</f>
        <v>7.9999999999999982</v>
      </c>
      <c r="AV32" s="76">
        <f>IF(AV31="","",VLOOKUP(AV31,'[3]【記載例】シフト記号表（勤務時間帯）'!$C$6:$L$47,10,FALSE))</f>
        <v>7.9999999999999982</v>
      </c>
      <c r="AW32" s="76" t="str">
        <f>IF(AW31="","",VLOOKUP(AW31,'[3]【記載例】シフト記号表（勤務時間帯）'!$C$6:$L$47,10,FALSE))</f>
        <v/>
      </c>
      <c r="AX32" s="77" t="str">
        <f>IF(AX31="","",VLOOKUP(AX31,'[3]【記載例】シフト記号表（勤務時間帯）'!$C$6:$L$47,10,FALSE))</f>
        <v/>
      </c>
      <c r="AY32" s="75" t="str">
        <f>IF(AY31="","",VLOOKUP(AY31,'[3]【記載例】シフト記号表（勤務時間帯）'!$C$6:$L$47,10,FALSE))</f>
        <v/>
      </c>
      <c r="AZ32" s="76" t="str">
        <f>IF(AZ31="","",VLOOKUP(AZ31,'[3]【記載例】シフト記号表（勤務時間帯）'!$C$6:$L$47,10,FALSE))</f>
        <v/>
      </c>
      <c r="BA32" s="76" t="str">
        <f>IF(BA31="","",VLOOKUP(BA31,'[3]【記載例】シフト記号表（勤務時間帯）'!$C$6:$L$47,10,FALSE))</f>
        <v/>
      </c>
      <c r="BB32" s="196">
        <f>IF($BE$3="４週",SUM(W32:AX32),IF($BE$3="暦月",SUM(W32:BA32),""))</f>
        <v>159.99999999999997</v>
      </c>
      <c r="BC32" s="197"/>
      <c r="BD32" s="198">
        <f>IF($BE$3="４週",BB32/4,IF($BE$3="暦月",(BB32/($BE$8/7)),""))</f>
        <v>37.333333333333329</v>
      </c>
      <c r="BE32" s="197"/>
      <c r="BF32" s="193"/>
      <c r="BG32" s="194"/>
      <c r="BH32" s="194"/>
      <c r="BI32" s="194"/>
      <c r="BJ32" s="195"/>
    </row>
    <row r="33" spans="2:62" ht="20.25" customHeight="1" x14ac:dyDescent="0.55000000000000004">
      <c r="B33" s="199">
        <f>B31+1</f>
        <v>10</v>
      </c>
      <c r="C33" s="201" t="s">
        <v>178</v>
      </c>
      <c r="D33" s="202"/>
      <c r="E33" s="70"/>
      <c r="F33" s="71"/>
      <c r="G33" s="70"/>
      <c r="H33" s="71"/>
      <c r="I33" s="205" t="s">
        <v>154</v>
      </c>
      <c r="J33" s="206"/>
      <c r="K33" s="209" t="s">
        <v>179</v>
      </c>
      <c r="L33" s="210"/>
      <c r="M33" s="210"/>
      <c r="N33" s="211"/>
      <c r="O33" s="215" t="s">
        <v>181</v>
      </c>
      <c r="P33" s="216"/>
      <c r="Q33" s="216"/>
      <c r="R33" s="216"/>
      <c r="S33" s="217"/>
      <c r="T33" s="90" t="s">
        <v>32</v>
      </c>
      <c r="U33" s="91"/>
      <c r="V33" s="92"/>
      <c r="W33" s="83" t="s">
        <v>164</v>
      </c>
      <c r="X33" s="84" t="s">
        <v>164</v>
      </c>
      <c r="Y33" s="84" t="s">
        <v>164</v>
      </c>
      <c r="Z33" s="84"/>
      <c r="AA33" s="84"/>
      <c r="AB33" s="84" t="s">
        <v>164</v>
      </c>
      <c r="AC33" s="85" t="s">
        <v>164</v>
      </c>
      <c r="AD33" s="83" t="s">
        <v>164</v>
      </c>
      <c r="AE33" s="84" t="s">
        <v>164</v>
      </c>
      <c r="AF33" s="84" t="s">
        <v>164</v>
      </c>
      <c r="AG33" s="84"/>
      <c r="AH33" s="84"/>
      <c r="AI33" s="84" t="s">
        <v>164</v>
      </c>
      <c r="AJ33" s="85" t="s">
        <v>164</v>
      </c>
      <c r="AK33" s="83" t="s">
        <v>164</v>
      </c>
      <c r="AL33" s="84" t="s">
        <v>164</v>
      </c>
      <c r="AM33" s="84" t="s">
        <v>164</v>
      </c>
      <c r="AN33" s="84"/>
      <c r="AO33" s="84"/>
      <c r="AP33" s="84" t="s">
        <v>164</v>
      </c>
      <c r="AQ33" s="85" t="s">
        <v>164</v>
      </c>
      <c r="AR33" s="83" t="s">
        <v>164</v>
      </c>
      <c r="AS33" s="84" t="s">
        <v>164</v>
      </c>
      <c r="AT33" s="84" t="s">
        <v>164</v>
      </c>
      <c r="AU33" s="84"/>
      <c r="AV33" s="84"/>
      <c r="AW33" s="84" t="s">
        <v>164</v>
      </c>
      <c r="AX33" s="85" t="s">
        <v>164</v>
      </c>
      <c r="AY33" s="83"/>
      <c r="AZ33" s="84"/>
      <c r="BA33" s="86"/>
      <c r="BB33" s="218"/>
      <c r="BC33" s="219"/>
      <c r="BD33" s="180"/>
      <c r="BE33" s="181"/>
      <c r="BF33" s="182"/>
      <c r="BG33" s="183"/>
      <c r="BH33" s="183"/>
      <c r="BI33" s="183"/>
      <c r="BJ33" s="184"/>
    </row>
    <row r="34" spans="2:62" ht="20.25" customHeight="1" x14ac:dyDescent="0.55000000000000004">
      <c r="B34" s="200"/>
      <c r="C34" s="203"/>
      <c r="D34" s="204"/>
      <c r="E34" s="70"/>
      <c r="F34" s="71" t="str">
        <f>C33</f>
        <v>看護職員</v>
      </c>
      <c r="G34" s="70"/>
      <c r="H34" s="71" t="str">
        <f>I33</f>
        <v>A</v>
      </c>
      <c r="I34" s="207"/>
      <c r="J34" s="208"/>
      <c r="K34" s="212"/>
      <c r="L34" s="213"/>
      <c r="M34" s="213"/>
      <c r="N34" s="214"/>
      <c r="O34" s="215"/>
      <c r="P34" s="216"/>
      <c r="Q34" s="216"/>
      <c r="R34" s="216"/>
      <c r="S34" s="217"/>
      <c r="T34" s="87" t="s">
        <v>33</v>
      </c>
      <c r="U34" s="88"/>
      <c r="V34" s="89"/>
      <c r="W34" s="75">
        <f>IF(W33="","",VLOOKUP(W33,'[3]【記載例】シフト記号表（勤務時間帯）'!$C$6:$L$47,10,FALSE))</f>
        <v>8</v>
      </c>
      <c r="X34" s="76">
        <f>IF(X33="","",VLOOKUP(X33,'[3]【記載例】シフト記号表（勤務時間帯）'!$C$6:$L$47,10,FALSE))</f>
        <v>8</v>
      </c>
      <c r="Y34" s="76">
        <f>IF(Y33="","",VLOOKUP(Y33,'[3]【記載例】シフト記号表（勤務時間帯）'!$C$6:$L$47,10,FALSE))</f>
        <v>8</v>
      </c>
      <c r="Z34" s="76" t="str">
        <f>IF(Z33="","",VLOOKUP(Z33,'[3]【記載例】シフト記号表（勤務時間帯）'!$C$6:$L$47,10,FALSE))</f>
        <v/>
      </c>
      <c r="AA34" s="76" t="str">
        <f>IF(AA33="","",VLOOKUP(AA33,'[3]【記載例】シフト記号表（勤務時間帯）'!$C$6:$L$47,10,FALSE))</f>
        <v/>
      </c>
      <c r="AB34" s="76">
        <f>IF(AB33="","",VLOOKUP(AB33,'[3]【記載例】シフト記号表（勤務時間帯）'!$C$6:$L$47,10,FALSE))</f>
        <v>8</v>
      </c>
      <c r="AC34" s="77">
        <f>IF(AC33="","",VLOOKUP(AC33,'[3]【記載例】シフト記号表（勤務時間帯）'!$C$6:$L$47,10,FALSE))</f>
        <v>8</v>
      </c>
      <c r="AD34" s="75">
        <f>IF(AD33="","",VLOOKUP(AD33,'[3]【記載例】シフト記号表（勤務時間帯）'!$C$6:$L$47,10,FALSE))</f>
        <v>8</v>
      </c>
      <c r="AE34" s="76">
        <f>IF(AE33="","",VLOOKUP(AE33,'[3]【記載例】シフト記号表（勤務時間帯）'!$C$6:$L$47,10,FALSE))</f>
        <v>8</v>
      </c>
      <c r="AF34" s="76">
        <f>IF(AF33="","",VLOOKUP(AF33,'[3]【記載例】シフト記号表（勤務時間帯）'!$C$6:$L$47,10,FALSE))</f>
        <v>8</v>
      </c>
      <c r="AG34" s="76" t="str">
        <f>IF(AG33="","",VLOOKUP(AG33,'[3]【記載例】シフト記号表（勤務時間帯）'!$C$6:$L$47,10,FALSE))</f>
        <v/>
      </c>
      <c r="AH34" s="76" t="str">
        <f>IF(AH33="","",VLOOKUP(AH33,'[3]【記載例】シフト記号表（勤務時間帯）'!$C$6:$L$47,10,FALSE))</f>
        <v/>
      </c>
      <c r="AI34" s="76">
        <f>IF(AI33="","",VLOOKUP(AI33,'[3]【記載例】シフト記号表（勤務時間帯）'!$C$6:$L$47,10,FALSE))</f>
        <v>8</v>
      </c>
      <c r="AJ34" s="77">
        <f>IF(AJ33="","",VLOOKUP(AJ33,'[3]【記載例】シフト記号表（勤務時間帯）'!$C$6:$L$47,10,FALSE))</f>
        <v>8</v>
      </c>
      <c r="AK34" s="75">
        <f>IF(AK33="","",VLOOKUP(AK33,'[3]【記載例】シフト記号表（勤務時間帯）'!$C$6:$L$47,10,FALSE))</f>
        <v>8</v>
      </c>
      <c r="AL34" s="76">
        <f>IF(AL33="","",VLOOKUP(AL33,'[3]【記載例】シフト記号表（勤務時間帯）'!$C$6:$L$47,10,FALSE))</f>
        <v>8</v>
      </c>
      <c r="AM34" s="76">
        <f>IF(AM33="","",VLOOKUP(AM33,'[3]【記載例】シフト記号表（勤務時間帯）'!$C$6:$L$47,10,FALSE))</f>
        <v>8</v>
      </c>
      <c r="AN34" s="76" t="str">
        <f>IF(AN33="","",VLOOKUP(AN33,'[3]【記載例】シフト記号表（勤務時間帯）'!$C$6:$L$47,10,FALSE))</f>
        <v/>
      </c>
      <c r="AO34" s="76" t="str">
        <f>IF(AO33="","",VLOOKUP(AO33,'[3]【記載例】シフト記号表（勤務時間帯）'!$C$6:$L$47,10,FALSE))</f>
        <v/>
      </c>
      <c r="AP34" s="76">
        <f>IF(AP33="","",VLOOKUP(AP33,'[3]【記載例】シフト記号表（勤務時間帯）'!$C$6:$L$47,10,FALSE))</f>
        <v>8</v>
      </c>
      <c r="AQ34" s="77">
        <f>IF(AQ33="","",VLOOKUP(AQ33,'[3]【記載例】シフト記号表（勤務時間帯）'!$C$6:$L$47,10,FALSE))</f>
        <v>8</v>
      </c>
      <c r="AR34" s="75">
        <f>IF(AR33="","",VLOOKUP(AR33,'[3]【記載例】シフト記号表（勤務時間帯）'!$C$6:$L$47,10,FALSE))</f>
        <v>8</v>
      </c>
      <c r="AS34" s="76">
        <f>IF(AS33="","",VLOOKUP(AS33,'[3]【記載例】シフト記号表（勤務時間帯）'!$C$6:$L$47,10,FALSE))</f>
        <v>8</v>
      </c>
      <c r="AT34" s="76">
        <f>IF(AT33="","",VLOOKUP(AT33,'[3]【記載例】シフト記号表（勤務時間帯）'!$C$6:$L$47,10,FALSE))</f>
        <v>8</v>
      </c>
      <c r="AU34" s="76" t="str">
        <f>IF(AU33="","",VLOOKUP(AU33,'[3]【記載例】シフト記号表（勤務時間帯）'!$C$6:$L$47,10,FALSE))</f>
        <v/>
      </c>
      <c r="AV34" s="76" t="str">
        <f>IF(AV33="","",VLOOKUP(AV33,'[3]【記載例】シフト記号表（勤務時間帯）'!$C$6:$L$47,10,FALSE))</f>
        <v/>
      </c>
      <c r="AW34" s="76">
        <f>IF(AW33="","",VLOOKUP(AW33,'[3]【記載例】シフト記号表（勤務時間帯）'!$C$6:$L$47,10,FALSE))</f>
        <v>8</v>
      </c>
      <c r="AX34" s="77">
        <f>IF(AX33="","",VLOOKUP(AX33,'[3]【記載例】シフト記号表（勤務時間帯）'!$C$6:$L$47,10,FALSE))</f>
        <v>8</v>
      </c>
      <c r="AY34" s="75" t="str">
        <f>IF(AY33="","",VLOOKUP(AY33,'[3]【記載例】シフト記号表（勤務時間帯）'!$C$6:$L$47,10,FALSE))</f>
        <v/>
      </c>
      <c r="AZ34" s="76" t="str">
        <f>IF(AZ33="","",VLOOKUP(AZ33,'[3]【記載例】シフト記号表（勤務時間帯）'!$C$6:$L$47,10,FALSE))</f>
        <v/>
      </c>
      <c r="BA34" s="76" t="str">
        <f>IF(BA33="","",VLOOKUP(BA33,'[3]【記載例】シフト記号表（勤務時間帯）'!$C$6:$L$47,10,FALSE))</f>
        <v/>
      </c>
      <c r="BB34" s="196">
        <f>IF($BE$3="４週",SUM(W34:AX34),IF($BE$3="暦月",SUM(W34:BA34),""))</f>
        <v>160</v>
      </c>
      <c r="BC34" s="197"/>
      <c r="BD34" s="198">
        <f>IF($BE$3="４週",BB34/4,IF($BE$3="暦月",(BB34/($BE$8/7)),""))</f>
        <v>37.333333333333336</v>
      </c>
      <c r="BE34" s="197"/>
      <c r="BF34" s="193"/>
      <c r="BG34" s="194"/>
      <c r="BH34" s="194"/>
      <c r="BI34" s="194"/>
      <c r="BJ34" s="195"/>
    </row>
    <row r="35" spans="2:62" ht="20.25" customHeight="1" x14ac:dyDescent="0.55000000000000004">
      <c r="B35" s="199">
        <f>B33+1</f>
        <v>11</v>
      </c>
      <c r="C35" s="201" t="s">
        <v>178</v>
      </c>
      <c r="D35" s="202"/>
      <c r="E35" s="70"/>
      <c r="F35" s="71"/>
      <c r="G35" s="70"/>
      <c r="H35" s="71"/>
      <c r="I35" s="205" t="s">
        <v>154</v>
      </c>
      <c r="J35" s="206"/>
      <c r="K35" s="209" t="s">
        <v>179</v>
      </c>
      <c r="L35" s="210"/>
      <c r="M35" s="210"/>
      <c r="N35" s="211"/>
      <c r="O35" s="215" t="s">
        <v>182</v>
      </c>
      <c r="P35" s="216"/>
      <c r="Q35" s="216"/>
      <c r="R35" s="216"/>
      <c r="S35" s="217"/>
      <c r="T35" s="90" t="s">
        <v>32</v>
      </c>
      <c r="U35" s="91"/>
      <c r="V35" s="92"/>
      <c r="W35" s="83"/>
      <c r="X35" s="84" t="s">
        <v>167</v>
      </c>
      <c r="Y35" s="84" t="s">
        <v>167</v>
      </c>
      <c r="Z35" s="84" t="s">
        <v>164</v>
      </c>
      <c r="AA35" s="84" t="s">
        <v>164</v>
      </c>
      <c r="AB35" s="84" t="s">
        <v>167</v>
      </c>
      <c r="AC35" s="85"/>
      <c r="AD35" s="83"/>
      <c r="AE35" s="84" t="s">
        <v>167</v>
      </c>
      <c r="AF35" s="84" t="s">
        <v>167</v>
      </c>
      <c r="AG35" s="84" t="s">
        <v>164</v>
      </c>
      <c r="AH35" s="84" t="s">
        <v>164</v>
      </c>
      <c r="AI35" s="84" t="s">
        <v>167</v>
      </c>
      <c r="AJ35" s="85"/>
      <c r="AK35" s="83"/>
      <c r="AL35" s="84" t="s">
        <v>167</v>
      </c>
      <c r="AM35" s="84" t="s">
        <v>167</v>
      </c>
      <c r="AN35" s="84" t="s">
        <v>164</v>
      </c>
      <c r="AO35" s="84" t="s">
        <v>164</v>
      </c>
      <c r="AP35" s="84" t="s">
        <v>167</v>
      </c>
      <c r="AQ35" s="85"/>
      <c r="AR35" s="83"/>
      <c r="AS35" s="84" t="s">
        <v>167</v>
      </c>
      <c r="AT35" s="84" t="s">
        <v>167</v>
      </c>
      <c r="AU35" s="84" t="s">
        <v>164</v>
      </c>
      <c r="AV35" s="84" t="s">
        <v>164</v>
      </c>
      <c r="AW35" s="84" t="s">
        <v>167</v>
      </c>
      <c r="AX35" s="85"/>
      <c r="AY35" s="83"/>
      <c r="AZ35" s="84"/>
      <c r="BA35" s="86"/>
      <c r="BB35" s="218"/>
      <c r="BC35" s="219"/>
      <c r="BD35" s="180"/>
      <c r="BE35" s="181"/>
      <c r="BF35" s="182"/>
      <c r="BG35" s="183"/>
      <c r="BH35" s="183"/>
      <c r="BI35" s="183"/>
      <c r="BJ35" s="184"/>
    </row>
    <row r="36" spans="2:62" ht="20.25" customHeight="1" x14ac:dyDescent="0.55000000000000004">
      <c r="B36" s="200"/>
      <c r="C36" s="203"/>
      <c r="D36" s="204"/>
      <c r="E36" s="70"/>
      <c r="F36" s="71" t="str">
        <f>C35</f>
        <v>看護職員</v>
      </c>
      <c r="G36" s="70"/>
      <c r="H36" s="71" t="str">
        <f>I35</f>
        <v>A</v>
      </c>
      <c r="I36" s="207"/>
      <c r="J36" s="208"/>
      <c r="K36" s="212"/>
      <c r="L36" s="213"/>
      <c r="M36" s="213"/>
      <c r="N36" s="214"/>
      <c r="O36" s="215"/>
      <c r="P36" s="216"/>
      <c r="Q36" s="216"/>
      <c r="R36" s="216"/>
      <c r="S36" s="217"/>
      <c r="T36" s="87" t="s">
        <v>33</v>
      </c>
      <c r="U36" s="88"/>
      <c r="V36" s="89"/>
      <c r="W36" s="75" t="str">
        <f>IF(W35="","",VLOOKUP(W35,'[3]【記載例】シフト記号表（勤務時間帯）'!$C$6:$L$47,10,FALSE))</f>
        <v/>
      </c>
      <c r="X36" s="76">
        <f>IF(X35="","",VLOOKUP(X35,'[3]【記載例】シフト記号表（勤務時間帯）'!$C$6:$L$47,10,FALSE))</f>
        <v>7.9999999999999982</v>
      </c>
      <c r="Y36" s="76">
        <f>IF(Y35="","",VLOOKUP(Y35,'[3]【記載例】シフト記号表（勤務時間帯）'!$C$6:$L$47,10,FALSE))</f>
        <v>7.9999999999999982</v>
      </c>
      <c r="Z36" s="76">
        <f>IF(Z35="","",VLOOKUP(Z35,'[3]【記載例】シフト記号表（勤務時間帯）'!$C$6:$L$47,10,FALSE))</f>
        <v>8</v>
      </c>
      <c r="AA36" s="76">
        <f>IF(AA35="","",VLOOKUP(AA35,'[3]【記載例】シフト記号表（勤務時間帯）'!$C$6:$L$47,10,FALSE))</f>
        <v>8</v>
      </c>
      <c r="AB36" s="76">
        <f>IF(AB35="","",VLOOKUP(AB35,'[3]【記載例】シフト記号表（勤務時間帯）'!$C$6:$L$47,10,FALSE))</f>
        <v>7.9999999999999982</v>
      </c>
      <c r="AC36" s="77" t="str">
        <f>IF(AC35="","",VLOOKUP(AC35,'[3]【記載例】シフト記号表（勤務時間帯）'!$C$6:$L$47,10,FALSE))</f>
        <v/>
      </c>
      <c r="AD36" s="75" t="str">
        <f>IF(AD35="","",VLOOKUP(AD35,'[3]【記載例】シフト記号表（勤務時間帯）'!$C$6:$L$47,10,FALSE))</f>
        <v/>
      </c>
      <c r="AE36" s="76">
        <f>IF(AE35="","",VLOOKUP(AE35,'[3]【記載例】シフト記号表（勤務時間帯）'!$C$6:$L$47,10,FALSE))</f>
        <v>7.9999999999999982</v>
      </c>
      <c r="AF36" s="76">
        <f>IF(AF35="","",VLOOKUP(AF35,'[3]【記載例】シフト記号表（勤務時間帯）'!$C$6:$L$47,10,FALSE))</f>
        <v>7.9999999999999982</v>
      </c>
      <c r="AG36" s="76">
        <f>IF(AG35="","",VLOOKUP(AG35,'[3]【記載例】シフト記号表（勤務時間帯）'!$C$6:$L$47,10,FALSE))</f>
        <v>8</v>
      </c>
      <c r="AH36" s="76">
        <f>IF(AH35="","",VLOOKUP(AH35,'[3]【記載例】シフト記号表（勤務時間帯）'!$C$6:$L$47,10,FALSE))</f>
        <v>8</v>
      </c>
      <c r="AI36" s="76">
        <f>IF(AI35="","",VLOOKUP(AI35,'[3]【記載例】シフト記号表（勤務時間帯）'!$C$6:$L$47,10,FALSE))</f>
        <v>7.9999999999999982</v>
      </c>
      <c r="AJ36" s="77" t="str">
        <f>IF(AJ35="","",VLOOKUP(AJ35,'[3]【記載例】シフト記号表（勤務時間帯）'!$C$6:$L$47,10,FALSE))</f>
        <v/>
      </c>
      <c r="AK36" s="75" t="str">
        <f>IF(AK35="","",VLOOKUP(AK35,'[3]【記載例】シフト記号表（勤務時間帯）'!$C$6:$L$47,10,FALSE))</f>
        <v/>
      </c>
      <c r="AL36" s="76">
        <f>IF(AL35="","",VLOOKUP(AL35,'[3]【記載例】シフト記号表（勤務時間帯）'!$C$6:$L$47,10,FALSE))</f>
        <v>7.9999999999999982</v>
      </c>
      <c r="AM36" s="76">
        <f>IF(AM35="","",VLOOKUP(AM35,'[3]【記載例】シフト記号表（勤務時間帯）'!$C$6:$L$47,10,FALSE))</f>
        <v>7.9999999999999982</v>
      </c>
      <c r="AN36" s="76">
        <f>IF(AN35="","",VLOOKUP(AN35,'[3]【記載例】シフト記号表（勤務時間帯）'!$C$6:$L$47,10,FALSE))</f>
        <v>8</v>
      </c>
      <c r="AO36" s="76">
        <f>IF(AO35="","",VLOOKUP(AO35,'[3]【記載例】シフト記号表（勤務時間帯）'!$C$6:$L$47,10,FALSE))</f>
        <v>8</v>
      </c>
      <c r="AP36" s="76">
        <f>IF(AP35="","",VLOOKUP(AP35,'[3]【記載例】シフト記号表（勤務時間帯）'!$C$6:$L$47,10,FALSE))</f>
        <v>7.9999999999999982</v>
      </c>
      <c r="AQ36" s="77" t="str">
        <f>IF(AQ35="","",VLOOKUP(AQ35,'[3]【記載例】シフト記号表（勤務時間帯）'!$C$6:$L$47,10,FALSE))</f>
        <v/>
      </c>
      <c r="AR36" s="75" t="str">
        <f>IF(AR35="","",VLOOKUP(AR35,'[3]【記載例】シフト記号表（勤務時間帯）'!$C$6:$L$47,10,FALSE))</f>
        <v/>
      </c>
      <c r="AS36" s="76">
        <f>IF(AS35="","",VLOOKUP(AS35,'[3]【記載例】シフト記号表（勤務時間帯）'!$C$6:$L$47,10,FALSE))</f>
        <v>7.9999999999999982</v>
      </c>
      <c r="AT36" s="76">
        <f>IF(AT35="","",VLOOKUP(AT35,'[3]【記載例】シフト記号表（勤務時間帯）'!$C$6:$L$47,10,FALSE))</f>
        <v>7.9999999999999982</v>
      </c>
      <c r="AU36" s="76">
        <f>IF(AU35="","",VLOOKUP(AU35,'[3]【記載例】シフト記号表（勤務時間帯）'!$C$6:$L$47,10,FALSE))</f>
        <v>8</v>
      </c>
      <c r="AV36" s="76">
        <f>IF(AV35="","",VLOOKUP(AV35,'[3]【記載例】シフト記号表（勤務時間帯）'!$C$6:$L$47,10,FALSE))</f>
        <v>8</v>
      </c>
      <c r="AW36" s="76">
        <f>IF(AW35="","",VLOOKUP(AW35,'[3]【記載例】シフト記号表（勤務時間帯）'!$C$6:$L$47,10,FALSE))</f>
        <v>7.9999999999999982</v>
      </c>
      <c r="AX36" s="77" t="str">
        <f>IF(AX35="","",VLOOKUP(AX35,'[3]【記載例】シフト記号表（勤務時間帯）'!$C$6:$L$47,10,FALSE))</f>
        <v/>
      </c>
      <c r="AY36" s="75" t="str">
        <f>IF(AY35="","",VLOOKUP(AY35,'[3]【記載例】シフト記号表（勤務時間帯）'!$C$6:$L$47,10,FALSE))</f>
        <v/>
      </c>
      <c r="AZ36" s="76" t="str">
        <f>IF(AZ35="","",VLOOKUP(AZ35,'[3]【記載例】シフト記号表（勤務時間帯）'!$C$6:$L$47,10,FALSE))</f>
        <v/>
      </c>
      <c r="BA36" s="76" t="str">
        <f>IF(BA35="","",VLOOKUP(BA35,'[3]【記載例】シフト記号表（勤務時間帯）'!$C$6:$L$47,10,FALSE))</f>
        <v/>
      </c>
      <c r="BB36" s="196">
        <f>IF($BE$3="４週",SUM(W36:AX36),IF($BE$3="暦月",SUM(W36:BA36),""))</f>
        <v>160</v>
      </c>
      <c r="BC36" s="197"/>
      <c r="BD36" s="198">
        <f>IF($BE$3="４週",BB36/4,IF($BE$3="暦月",(BB36/($BE$8/7)),""))</f>
        <v>37.333333333333336</v>
      </c>
      <c r="BE36" s="197"/>
      <c r="BF36" s="193"/>
      <c r="BG36" s="194"/>
      <c r="BH36" s="194"/>
      <c r="BI36" s="194"/>
      <c r="BJ36" s="195"/>
    </row>
    <row r="37" spans="2:62" ht="20.25" customHeight="1" x14ac:dyDescent="0.55000000000000004">
      <c r="B37" s="199">
        <f>B35+1</f>
        <v>12</v>
      </c>
      <c r="C37" s="201" t="s">
        <v>178</v>
      </c>
      <c r="D37" s="202"/>
      <c r="E37" s="70"/>
      <c r="F37" s="71"/>
      <c r="G37" s="70"/>
      <c r="H37" s="71"/>
      <c r="I37" s="205" t="s">
        <v>154</v>
      </c>
      <c r="J37" s="206"/>
      <c r="K37" s="209" t="s">
        <v>183</v>
      </c>
      <c r="L37" s="210"/>
      <c r="M37" s="210"/>
      <c r="N37" s="211"/>
      <c r="O37" s="215" t="s">
        <v>184</v>
      </c>
      <c r="P37" s="216"/>
      <c r="Q37" s="216"/>
      <c r="R37" s="216"/>
      <c r="S37" s="217"/>
      <c r="T37" s="90" t="s">
        <v>32</v>
      </c>
      <c r="U37" s="91"/>
      <c r="V37" s="92"/>
      <c r="W37" s="83" t="s">
        <v>170</v>
      </c>
      <c r="X37" s="84"/>
      <c r="Y37" s="84"/>
      <c r="Z37" s="84" t="s">
        <v>170</v>
      </c>
      <c r="AA37" s="84" t="s">
        <v>170</v>
      </c>
      <c r="AB37" s="84" t="s">
        <v>170</v>
      </c>
      <c r="AC37" s="85" t="s">
        <v>170</v>
      </c>
      <c r="AD37" s="83" t="s">
        <v>170</v>
      </c>
      <c r="AE37" s="84"/>
      <c r="AF37" s="84"/>
      <c r="AG37" s="84" t="s">
        <v>170</v>
      </c>
      <c r="AH37" s="84" t="s">
        <v>170</v>
      </c>
      <c r="AI37" s="84" t="s">
        <v>170</v>
      </c>
      <c r="AJ37" s="85" t="s">
        <v>170</v>
      </c>
      <c r="AK37" s="83" t="s">
        <v>170</v>
      </c>
      <c r="AL37" s="84"/>
      <c r="AM37" s="84"/>
      <c r="AN37" s="84" t="s">
        <v>170</v>
      </c>
      <c r="AO37" s="84" t="s">
        <v>170</v>
      </c>
      <c r="AP37" s="84" t="s">
        <v>170</v>
      </c>
      <c r="AQ37" s="85" t="s">
        <v>170</v>
      </c>
      <c r="AR37" s="83" t="s">
        <v>170</v>
      </c>
      <c r="AS37" s="84"/>
      <c r="AT37" s="84"/>
      <c r="AU37" s="84" t="s">
        <v>170</v>
      </c>
      <c r="AV37" s="84" t="s">
        <v>170</v>
      </c>
      <c r="AW37" s="84" t="s">
        <v>170</v>
      </c>
      <c r="AX37" s="85" t="s">
        <v>170</v>
      </c>
      <c r="AY37" s="83"/>
      <c r="AZ37" s="84"/>
      <c r="BA37" s="86"/>
      <c r="BB37" s="218"/>
      <c r="BC37" s="219"/>
      <c r="BD37" s="180"/>
      <c r="BE37" s="181"/>
      <c r="BF37" s="182"/>
      <c r="BG37" s="183"/>
      <c r="BH37" s="183"/>
      <c r="BI37" s="183"/>
      <c r="BJ37" s="184"/>
    </row>
    <row r="38" spans="2:62" ht="20.25" customHeight="1" x14ac:dyDescent="0.55000000000000004">
      <c r="B38" s="200"/>
      <c r="C38" s="203"/>
      <c r="D38" s="204"/>
      <c r="E38" s="70"/>
      <c r="F38" s="71" t="str">
        <f>C37</f>
        <v>看護職員</v>
      </c>
      <c r="G38" s="70"/>
      <c r="H38" s="71" t="str">
        <f>I37</f>
        <v>A</v>
      </c>
      <c r="I38" s="207"/>
      <c r="J38" s="208"/>
      <c r="K38" s="212"/>
      <c r="L38" s="213"/>
      <c r="M38" s="213"/>
      <c r="N38" s="214"/>
      <c r="O38" s="215"/>
      <c r="P38" s="216"/>
      <c r="Q38" s="216"/>
      <c r="R38" s="216"/>
      <c r="S38" s="217"/>
      <c r="T38" s="87" t="s">
        <v>33</v>
      </c>
      <c r="U38" s="88"/>
      <c r="V38" s="89"/>
      <c r="W38" s="75">
        <f>IF(W37="","",VLOOKUP(W37,'[3]【記載例】シフト記号表（勤務時間帯）'!$C$6:$L$47,10,FALSE))</f>
        <v>8.0000000000000018</v>
      </c>
      <c r="X38" s="76" t="str">
        <f>IF(X37="","",VLOOKUP(X37,'[3]【記載例】シフト記号表（勤務時間帯）'!$C$6:$L$47,10,FALSE))</f>
        <v/>
      </c>
      <c r="Y38" s="76" t="str">
        <f>IF(Y37="","",VLOOKUP(Y37,'[3]【記載例】シフト記号表（勤務時間帯）'!$C$6:$L$47,10,FALSE))</f>
        <v/>
      </c>
      <c r="Z38" s="76">
        <f>IF(Z37="","",VLOOKUP(Z37,'[3]【記載例】シフト記号表（勤務時間帯）'!$C$6:$L$47,10,FALSE))</f>
        <v>8.0000000000000018</v>
      </c>
      <c r="AA38" s="76">
        <f>IF(AA37="","",VLOOKUP(AA37,'[3]【記載例】シフト記号表（勤務時間帯）'!$C$6:$L$47,10,FALSE))</f>
        <v>8.0000000000000018</v>
      </c>
      <c r="AB38" s="76">
        <f>IF(AB37="","",VLOOKUP(AB37,'[3]【記載例】シフト記号表（勤務時間帯）'!$C$6:$L$47,10,FALSE))</f>
        <v>8.0000000000000018</v>
      </c>
      <c r="AC38" s="77">
        <f>IF(AC37="","",VLOOKUP(AC37,'[3]【記載例】シフト記号表（勤務時間帯）'!$C$6:$L$47,10,FALSE))</f>
        <v>8.0000000000000018</v>
      </c>
      <c r="AD38" s="75">
        <f>IF(AD37="","",VLOOKUP(AD37,'[3]【記載例】シフト記号表（勤務時間帯）'!$C$6:$L$47,10,FALSE))</f>
        <v>8.0000000000000018</v>
      </c>
      <c r="AE38" s="76" t="str">
        <f>IF(AE37="","",VLOOKUP(AE37,'[3]【記載例】シフト記号表（勤務時間帯）'!$C$6:$L$47,10,FALSE))</f>
        <v/>
      </c>
      <c r="AF38" s="76" t="str">
        <f>IF(AF37="","",VLOOKUP(AF37,'[3]【記載例】シフト記号表（勤務時間帯）'!$C$6:$L$47,10,FALSE))</f>
        <v/>
      </c>
      <c r="AG38" s="76">
        <f>IF(AG37="","",VLOOKUP(AG37,'[3]【記載例】シフト記号表（勤務時間帯）'!$C$6:$L$47,10,FALSE))</f>
        <v>8.0000000000000018</v>
      </c>
      <c r="AH38" s="76">
        <f>IF(AH37="","",VLOOKUP(AH37,'[3]【記載例】シフト記号表（勤務時間帯）'!$C$6:$L$47,10,FALSE))</f>
        <v>8.0000000000000018</v>
      </c>
      <c r="AI38" s="76">
        <f>IF(AI37="","",VLOOKUP(AI37,'[3]【記載例】シフト記号表（勤務時間帯）'!$C$6:$L$47,10,FALSE))</f>
        <v>8.0000000000000018</v>
      </c>
      <c r="AJ38" s="77">
        <f>IF(AJ37="","",VLOOKUP(AJ37,'[3]【記載例】シフト記号表（勤務時間帯）'!$C$6:$L$47,10,FALSE))</f>
        <v>8.0000000000000018</v>
      </c>
      <c r="AK38" s="75">
        <f>IF(AK37="","",VLOOKUP(AK37,'[3]【記載例】シフト記号表（勤務時間帯）'!$C$6:$L$47,10,FALSE))</f>
        <v>8.0000000000000018</v>
      </c>
      <c r="AL38" s="76" t="str">
        <f>IF(AL37="","",VLOOKUP(AL37,'[3]【記載例】シフト記号表（勤務時間帯）'!$C$6:$L$47,10,FALSE))</f>
        <v/>
      </c>
      <c r="AM38" s="76" t="str">
        <f>IF(AM37="","",VLOOKUP(AM37,'[3]【記載例】シフト記号表（勤務時間帯）'!$C$6:$L$47,10,FALSE))</f>
        <v/>
      </c>
      <c r="AN38" s="76">
        <f>IF(AN37="","",VLOOKUP(AN37,'[3]【記載例】シフト記号表（勤務時間帯）'!$C$6:$L$47,10,FALSE))</f>
        <v>8.0000000000000018</v>
      </c>
      <c r="AO38" s="76">
        <f>IF(AO37="","",VLOOKUP(AO37,'[3]【記載例】シフト記号表（勤務時間帯）'!$C$6:$L$47,10,FALSE))</f>
        <v>8.0000000000000018</v>
      </c>
      <c r="AP38" s="76">
        <f>IF(AP37="","",VLOOKUP(AP37,'[3]【記載例】シフト記号表（勤務時間帯）'!$C$6:$L$47,10,FALSE))</f>
        <v>8.0000000000000018</v>
      </c>
      <c r="AQ38" s="77">
        <f>IF(AQ37="","",VLOOKUP(AQ37,'[3]【記載例】シフト記号表（勤務時間帯）'!$C$6:$L$47,10,FALSE))</f>
        <v>8.0000000000000018</v>
      </c>
      <c r="AR38" s="75">
        <f>IF(AR37="","",VLOOKUP(AR37,'[3]【記載例】シフト記号表（勤務時間帯）'!$C$6:$L$47,10,FALSE))</f>
        <v>8.0000000000000018</v>
      </c>
      <c r="AS38" s="76" t="str">
        <f>IF(AS37="","",VLOOKUP(AS37,'[3]【記載例】シフト記号表（勤務時間帯）'!$C$6:$L$47,10,FALSE))</f>
        <v/>
      </c>
      <c r="AT38" s="76" t="str">
        <f>IF(AT37="","",VLOOKUP(AT37,'[3]【記載例】シフト記号表（勤務時間帯）'!$C$6:$L$47,10,FALSE))</f>
        <v/>
      </c>
      <c r="AU38" s="76">
        <f>IF(AU37="","",VLOOKUP(AU37,'[3]【記載例】シフト記号表（勤務時間帯）'!$C$6:$L$47,10,FALSE))</f>
        <v>8.0000000000000018</v>
      </c>
      <c r="AV38" s="76">
        <f>IF(AV37="","",VLOOKUP(AV37,'[3]【記載例】シフト記号表（勤務時間帯）'!$C$6:$L$47,10,FALSE))</f>
        <v>8.0000000000000018</v>
      </c>
      <c r="AW38" s="76">
        <f>IF(AW37="","",VLOOKUP(AW37,'[3]【記載例】シフト記号表（勤務時間帯）'!$C$6:$L$47,10,FALSE))</f>
        <v>8.0000000000000018</v>
      </c>
      <c r="AX38" s="77">
        <f>IF(AX37="","",VLOOKUP(AX37,'[3]【記載例】シフト記号表（勤務時間帯）'!$C$6:$L$47,10,FALSE))</f>
        <v>8.0000000000000018</v>
      </c>
      <c r="AY38" s="75" t="str">
        <f>IF(AY37="","",VLOOKUP(AY37,'[3]【記載例】シフト記号表（勤務時間帯）'!$C$6:$L$47,10,FALSE))</f>
        <v/>
      </c>
      <c r="AZ38" s="76" t="str">
        <f>IF(AZ37="","",VLOOKUP(AZ37,'[3]【記載例】シフト記号表（勤務時間帯）'!$C$6:$L$47,10,FALSE))</f>
        <v/>
      </c>
      <c r="BA38" s="76" t="str">
        <f>IF(BA37="","",VLOOKUP(BA37,'[3]【記載例】シフト記号表（勤務時間帯）'!$C$6:$L$47,10,FALSE))</f>
        <v/>
      </c>
      <c r="BB38" s="196">
        <f>IF($BE$3="４週",SUM(W38:AX38),IF($BE$3="暦月",SUM(W38:BA38),""))</f>
        <v>160.00000000000003</v>
      </c>
      <c r="BC38" s="197"/>
      <c r="BD38" s="198">
        <f>IF($BE$3="４週",BB38/4,IF($BE$3="暦月",(BB38/($BE$8/7)),""))</f>
        <v>37.333333333333343</v>
      </c>
      <c r="BE38" s="197"/>
      <c r="BF38" s="193"/>
      <c r="BG38" s="194"/>
      <c r="BH38" s="194"/>
      <c r="BI38" s="194"/>
      <c r="BJ38" s="195"/>
    </row>
    <row r="39" spans="2:62" ht="20.25" customHeight="1" x14ac:dyDescent="0.55000000000000004">
      <c r="B39" s="199">
        <f>B37+1</f>
        <v>13</v>
      </c>
      <c r="C39" s="201" t="s">
        <v>178</v>
      </c>
      <c r="D39" s="202"/>
      <c r="E39" s="70"/>
      <c r="F39" s="71"/>
      <c r="G39" s="70"/>
      <c r="H39" s="71"/>
      <c r="I39" s="205" t="s">
        <v>154</v>
      </c>
      <c r="J39" s="206"/>
      <c r="K39" s="209" t="s">
        <v>183</v>
      </c>
      <c r="L39" s="210"/>
      <c r="M39" s="210"/>
      <c r="N39" s="211"/>
      <c r="O39" s="215" t="s">
        <v>185</v>
      </c>
      <c r="P39" s="216"/>
      <c r="Q39" s="216"/>
      <c r="R39" s="216"/>
      <c r="S39" s="217"/>
      <c r="T39" s="90" t="s">
        <v>32</v>
      </c>
      <c r="U39" s="91"/>
      <c r="V39" s="92"/>
      <c r="W39" s="83" t="s">
        <v>167</v>
      </c>
      <c r="X39" s="84" t="s">
        <v>170</v>
      </c>
      <c r="Y39" s="84" t="s">
        <v>170</v>
      </c>
      <c r="Z39" s="84"/>
      <c r="AA39" s="84"/>
      <c r="AB39" s="84" t="s">
        <v>157</v>
      </c>
      <c r="AC39" s="85" t="s">
        <v>157</v>
      </c>
      <c r="AD39" s="83" t="s">
        <v>167</v>
      </c>
      <c r="AE39" s="84" t="s">
        <v>170</v>
      </c>
      <c r="AF39" s="84" t="s">
        <v>170</v>
      </c>
      <c r="AG39" s="84"/>
      <c r="AH39" s="84"/>
      <c r="AI39" s="84" t="s">
        <v>157</v>
      </c>
      <c r="AJ39" s="85" t="s">
        <v>157</v>
      </c>
      <c r="AK39" s="83" t="s">
        <v>167</v>
      </c>
      <c r="AL39" s="84" t="s">
        <v>170</v>
      </c>
      <c r="AM39" s="84" t="s">
        <v>170</v>
      </c>
      <c r="AN39" s="84"/>
      <c r="AO39" s="84"/>
      <c r="AP39" s="84" t="s">
        <v>157</v>
      </c>
      <c r="AQ39" s="85" t="s">
        <v>157</v>
      </c>
      <c r="AR39" s="83" t="s">
        <v>167</v>
      </c>
      <c r="AS39" s="84" t="s">
        <v>170</v>
      </c>
      <c r="AT39" s="84" t="s">
        <v>170</v>
      </c>
      <c r="AU39" s="84"/>
      <c r="AV39" s="84"/>
      <c r="AW39" s="84" t="s">
        <v>157</v>
      </c>
      <c r="AX39" s="85" t="s">
        <v>157</v>
      </c>
      <c r="AY39" s="83"/>
      <c r="AZ39" s="84"/>
      <c r="BA39" s="86"/>
      <c r="BB39" s="218"/>
      <c r="BC39" s="219"/>
      <c r="BD39" s="180"/>
      <c r="BE39" s="181"/>
      <c r="BF39" s="182"/>
      <c r="BG39" s="183"/>
      <c r="BH39" s="183"/>
      <c r="BI39" s="183"/>
      <c r="BJ39" s="184"/>
    </row>
    <row r="40" spans="2:62" ht="20.25" customHeight="1" x14ac:dyDescent="0.55000000000000004">
      <c r="B40" s="200"/>
      <c r="C40" s="203"/>
      <c r="D40" s="204"/>
      <c r="E40" s="70"/>
      <c r="F40" s="71" t="str">
        <f>C39</f>
        <v>看護職員</v>
      </c>
      <c r="G40" s="70"/>
      <c r="H40" s="71" t="str">
        <f>I39</f>
        <v>A</v>
      </c>
      <c r="I40" s="207"/>
      <c r="J40" s="208"/>
      <c r="K40" s="212"/>
      <c r="L40" s="213"/>
      <c r="M40" s="213"/>
      <c r="N40" s="214"/>
      <c r="O40" s="215"/>
      <c r="P40" s="216"/>
      <c r="Q40" s="216"/>
      <c r="R40" s="216"/>
      <c r="S40" s="217"/>
      <c r="T40" s="87" t="s">
        <v>33</v>
      </c>
      <c r="U40" s="88"/>
      <c r="V40" s="89"/>
      <c r="W40" s="75">
        <f>IF(W39="","",VLOOKUP(W39,'[3]【記載例】シフト記号表（勤務時間帯）'!$C$6:$L$47,10,FALSE))</f>
        <v>7.9999999999999982</v>
      </c>
      <c r="X40" s="76">
        <f>IF(X39="","",VLOOKUP(X39,'[3]【記載例】シフト記号表（勤務時間帯）'!$C$6:$L$47,10,FALSE))</f>
        <v>8.0000000000000018</v>
      </c>
      <c r="Y40" s="76">
        <f>IF(Y39="","",VLOOKUP(Y39,'[3]【記載例】シフト記号表（勤務時間帯）'!$C$6:$L$47,10,FALSE))</f>
        <v>8.0000000000000018</v>
      </c>
      <c r="Z40" s="76" t="str">
        <f>IF(Z39="","",VLOOKUP(Z39,'[3]【記載例】シフト記号表（勤務時間帯）'!$C$6:$L$47,10,FALSE))</f>
        <v/>
      </c>
      <c r="AA40" s="76" t="str">
        <f>IF(AA39="","",VLOOKUP(AA39,'[3]【記載例】シフト記号表（勤務時間帯）'!$C$6:$L$47,10,FALSE))</f>
        <v/>
      </c>
      <c r="AB40" s="76">
        <f>IF(AB39="","",VLOOKUP(AB39,'[3]【記載例】シフト記号表（勤務時間帯）'!$C$6:$L$47,10,FALSE))</f>
        <v>7.9999999999999982</v>
      </c>
      <c r="AC40" s="77">
        <f>IF(AC39="","",VLOOKUP(AC39,'[3]【記載例】シフト記号表（勤務時間帯）'!$C$6:$L$47,10,FALSE))</f>
        <v>7.9999999999999982</v>
      </c>
      <c r="AD40" s="75">
        <f>IF(AD39="","",VLOOKUP(AD39,'[3]【記載例】シフト記号表（勤務時間帯）'!$C$6:$L$47,10,FALSE))</f>
        <v>7.9999999999999982</v>
      </c>
      <c r="AE40" s="76">
        <f>IF(AE39="","",VLOOKUP(AE39,'[3]【記載例】シフト記号表（勤務時間帯）'!$C$6:$L$47,10,FALSE))</f>
        <v>8.0000000000000018</v>
      </c>
      <c r="AF40" s="76">
        <f>IF(AF39="","",VLOOKUP(AF39,'[3]【記載例】シフト記号表（勤務時間帯）'!$C$6:$L$47,10,FALSE))</f>
        <v>8.0000000000000018</v>
      </c>
      <c r="AG40" s="76" t="str">
        <f>IF(AG39="","",VLOOKUP(AG39,'[3]【記載例】シフト記号表（勤務時間帯）'!$C$6:$L$47,10,FALSE))</f>
        <v/>
      </c>
      <c r="AH40" s="76" t="str">
        <f>IF(AH39="","",VLOOKUP(AH39,'[3]【記載例】シフト記号表（勤務時間帯）'!$C$6:$L$47,10,FALSE))</f>
        <v/>
      </c>
      <c r="AI40" s="76">
        <f>IF(AI39="","",VLOOKUP(AI39,'[3]【記載例】シフト記号表（勤務時間帯）'!$C$6:$L$47,10,FALSE))</f>
        <v>7.9999999999999982</v>
      </c>
      <c r="AJ40" s="77">
        <f>IF(AJ39="","",VLOOKUP(AJ39,'[3]【記載例】シフト記号表（勤務時間帯）'!$C$6:$L$47,10,FALSE))</f>
        <v>7.9999999999999982</v>
      </c>
      <c r="AK40" s="75">
        <f>IF(AK39="","",VLOOKUP(AK39,'[3]【記載例】シフト記号表（勤務時間帯）'!$C$6:$L$47,10,FALSE))</f>
        <v>7.9999999999999982</v>
      </c>
      <c r="AL40" s="76">
        <f>IF(AL39="","",VLOOKUP(AL39,'[3]【記載例】シフト記号表（勤務時間帯）'!$C$6:$L$47,10,FALSE))</f>
        <v>8.0000000000000018</v>
      </c>
      <c r="AM40" s="76">
        <f>IF(AM39="","",VLOOKUP(AM39,'[3]【記載例】シフト記号表（勤務時間帯）'!$C$6:$L$47,10,FALSE))</f>
        <v>8.0000000000000018</v>
      </c>
      <c r="AN40" s="76" t="str">
        <f>IF(AN39="","",VLOOKUP(AN39,'[3]【記載例】シフト記号表（勤務時間帯）'!$C$6:$L$47,10,FALSE))</f>
        <v/>
      </c>
      <c r="AO40" s="76" t="str">
        <f>IF(AO39="","",VLOOKUP(AO39,'[3]【記載例】シフト記号表（勤務時間帯）'!$C$6:$L$47,10,FALSE))</f>
        <v/>
      </c>
      <c r="AP40" s="76">
        <f>IF(AP39="","",VLOOKUP(AP39,'[3]【記載例】シフト記号表（勤務時間帯）'!$C$6:$L$47,10,FALSE))</f>
        <v>7.9999999999999982</v>
      </c>
      <c r="AQ40" s="77">
        <f>IF(AQ39="","",VLOOKUP(AQ39,'[3]【記載例】シフト記号表（勤務時間帯）'!$C$6:$L$47,10,FALSE))</f>
        <v>7.9999999999999982</v>
      </c>
      <c r="AR40" s="75">
        <f>IF(AR39="","",VLOOKUP(AR39,'[3]【記載例】シフト記号表（勤務時間帯）'!$C$6:$L$47,10,FALSE))</f>
        <v>7.9999999999999982</v>
      </c>
      <c r="AS40" s="76">
        <f>IF(AS39="","",VLOOKUP(AS39,'[3]【記載例】シフト記号表（勤務時間帯）'!$C$6:$L$47,10,FALSE))</f>
        <v>8.0000000000000018</v>
      </c>
      <c r="AT40" s="76">
        <f>IF(AT39="","",VLOOKUP(AT39,'[3]【記載例】シフト記号表（勤務時間帯）'!$C$6:$L$47,10,FALSE))</f>
        <v>8.0000000000000018</v>
      </c>
      <c r="AU40" s="76" t="str">
        <f>IF(AU39="","",VLOOKUP(AU39,'[3]【記載例】シフト記号表（勤務時間帯）'!$C$6:$L$47,10,FALSE))</f>
        <v/>
      </c>
      <c r="AV40" s="76" t="str">
        <f>IF(AV39="","",VLOOKUP(AV39,'[3]【記載例】シフト記号表（勤務時間帯）'!$C$6:$L$47,10,FALSE))</f>
        <v/>
      </c>
      <c r="AW40" s="76">
        <f>IF(AW39="","",VLOOKUP(AW39,'[3]【記載例】シフト記号表（勤務時間帯）'!$C$6:$L$47,10,FALSE))</f>
        <v>7.9999999999999982</v>
      </c>
      <c r="AX40" s="77">
        <f>IF(AX39="","",VLOOKUP(AX39,'[3]【記載例】シフト記号表（勤務時間帯）'!$C$6:$L$47,10,FALSE))</f>
        <v>7.9999999999999982</v>
      </c>
      <c r="AY40" s="75" t="str">
        <f>IF(AY39="","",VLOOKUP(AY39,'[3]【記載例】シフト記号表（勤務時間帯）'!$C$6:$L$47,10,FALSE))</f>
        <v/>
      </c>
      <c r="AZ40" s="76" t="str">
        <f>IF(AZ39="","",VLOOKUP(AZ39,'[3]【記載例】シフト記号表（勤務時間帯）'!$C$6:$L$47,10,FALSE))</f>
        <v/>
      </c>
      <c r="BA40" s="76" t="str">
        <f>IF(BA39="","",VLOOKUP(BA39,'[3]【記載例】シフト記号表（勤務時間帯）'!$C$6:$L$47,10,FALSE))</f>
        <v/>
      </c>
      <c r="BB40" s="196">
        <f>IF($BE$3="４週",SUM(W40:AX40),IF($BE$3="暦月",SUM(W40:BA40),""))</f>
        <v>160</v>
      </c>
      <c r="BC40" s="197"/>
      <c r="BD40" s="198">
        <f>IF($BE$3="４週",BB40/4,IF($BE$3="暦月",(BB40/($BE$8/7)),""))</f>
        <v>37.333333333333336</v>
      </c>
      <c r="BE40" s="197"/>
      <c r="BF40" s="193"/>
      <c r="BG40" s="194"/>
      <c r="BH40" s="194"/>
      <c r="BI40" s="194"/>
      <c r="BJ40" s="195"/>
    </row>
    <row r="41" spans="2:62" ht="20.25" customHeight="1" x14ac:dyDescent="0.55000000000000004">
      <c r="B41" s="199">
        <f>B39+1</f>
        <v>14</v>
      </c>
      <c r="C41" s="201" t="s">
        <v>186</v>
      </c>
      <c r="D41" s="202"/>
      <c r="E41" s="70"/>
      <c r="F41" s="71"/>
      <c r="G41" s="70"/>
      <c r="H41" s="71"/>
      <c r="I41" s="205" t="s">
        <v>154</v>
      </c>
      <c r="J41" s="206"/>
      <c r="K41" s="209" t="s">
        <v>186</v>
      </c>
      <c r="L41" s="210"/>
      <c r="M41" s="210"/>
      <c r="N41" s="211"/>
      <c r="O41" s="215" t="s">
        <v>187</v>
      </c>
      <c r="P41" s="216"/>
      <c r="Q41" s="216"/>
      <c r="R41" s="216"/>
      <c r="S41" s="217"/>
      <c r="T41" s="90" t="s">
        <v>32</v>
      </c>
      <c r="U41" s="91"/>
      <c r="V41" s="92"/>
      <c r="W41" s="83" t="s">
        <v>167</v>
      </c>
      <c r="X41" s="84"/>
      <c r="Y41" s="84"/>
      <c r="Z41" s="84" t="s">
        <v>167</v>
      </c>
      <c r="AA41" s="84" t="s">
        <v>167</v>
      </c>
      <c r="AB41" s="84" t="s">
        <v>167</v>
      </c>
      <c r="AC41" s="85" t="s">
        <v>167</v>
      </c>
      <c r="AD41" s="83" t="s">
        <v>167</v>
      </c>
      <c r="AE41" s="84"/>
      <c r="AF41" s="84"/>
      <c r="AG41" s="84" t="s">
        <v>167</v>
      </c>
      <c r="AH41" s="84" t="s">
        <v>167</v>
      </c>
      <c r="AI41" s="84" t="s">
        <v>167</v>
      </c>
      <c r="AJ41" s="85" t="s">
        <v>167</v>
      </c>
      <c r="AK41" s="83" t="s">
        <v>167</v>
      </c>
      <c r="AL41" s="84"/>
      <c r="AM41" s="84"/>
      <c r="AN41" s="84" t="s">
        <v>167</v>
      </c>
      <c r="AO41" s="84" t="s">
        <v>167</v>
      </c>
      <c r="AP41" s="84" t="s">
        <v>167</v>
      </c>
      <c r="AQ41" s="85" t="s">
        <v>167</v>
      </c>
      <c r="AR41" s="83" t="s">
        <v>167</v>
      </c>
      <c r="AS41" s="84"/>
      <c r="AT41" s="84"/>
      <c r="AU41" s="84" t="s">
        <v>167</v>
      </c>
      <c r="AV41" s="84" t="s">
        <v>167</v>
      </c>
      <c r="AW41" s="84" t="s">
        <v>167</v>
      </c>
      <c r="AX41" s="85" t="s">
        <v>167</v>
      </c>
      <c r="AY41" s="83"/>
      <c r="AZ41" s="84"/>
      <c r="BA41" s="86"/>
      <c r="BB41" s="218"/>
      <c r="BC41" s="219"/>
      <c r="BD41" s="180"/>
      <c r="BE41" s="181"/>
      <c r="BF41" s="182"/>
      <c r="BG41" s="183"/>
      <c r="BH41" s="183"/>
      <c r="BI41" s="183"/>
      <c r="BJ41" s="184"/>
    </row>
    <row r="42" spans="2:62" ht="20.25" customHeight="1" x14ac:dyDescent="0.55000000000000004">
      <c r="B42" s="200"/>
      <c r="C42" s="203"/>
      <c r="D42" s="204"/>
      <c r="E42" s="70"/>
      <c r="F42" s="71" t="str">
        <f>C41</f>
        <v>理学療法士</v>
      </c>
      <c r="G42" s="70"/>
      <c r="H42" s="71" t="str">
        <f>I41</f>
        <v>A</v>
      </c>
      <c r="I42" s="207"/>
      <c r="J42" s="208"/>
      <c r="K42" s="212"/>
      <c r="L42" s="213"/>
      <c r="M42" s="213"/>
      <c r="N42" s="214"/>
      <c r="O42" s="215"/>
      <c r="P42" s="216"/>
      <c r="Q42" s="216"/>
      <c r="R42" s="216"/>
      <c r="S42" s="217"/>
      <c r="T42" s="87" t="s">
        <v>33</v>
      </c>
      <c r="U42" s="88"/>
      <c r="V42" s="89"/>
      <c r="W42" s="75">
        <f>IF(W41="","",VLOOKUP(W41,'[3]【記載例】シフト記号表（勤務時間帯）'!$C$6:$L$47,10,FALSE))</f>
        <v>7.9999999999999982</v>
      </c>
      <c r="X42" s="76" t="str">
        <f>IF(X41="","",VLOOKUP(X41,'[3]【記載例】シフト記号表（勤務時間帯）'!$C$6:$L$47,10,FALSE))</f>
        <v/>
      </c>
      <c r="Y42" s="76" t="str">
        <f>IF(Y41="","",VLOOKUP(Y41,'[3]【記載例】シフト記号表（勤務時間帯）'!$C$6:$L$47,10,FALSE))</f>
        <v/>
      </c>
      <c r="Z42" s="76">
        <f>IF(Z41="","",VLOOKUP(Z41,'[3]【記載例】シフト記号表（勤務時間帯）'!$C$6:$L$47,10,FALSE))</f>
        <v>7.9999999999999982</v>
      </c>
      <c r="AA42" s="76">
        <f>IF(AA41="","",VLOOKUP(AA41,'[3]【記載例】シフト記号表（勤務時間帯）'!$C$6:$L$47,10,FALSE))</f>
        <v>7.9999999999999982</v>
      </c>
      <c r="AB42" s="76">
        <f>IF(AB41="","",VLOOKUP(AB41,'[3]【記載例】シフト記号表（勤務時間帯）'!$C$6:$L$47,10,FALSE))</f>
        <v>7.9999999999999982</v>
      </c>
      <c r="AC42" s="77">
        <f>IF(AC41="","",VLOOKUP(AC41,'[3]【記載例】シフト記号表（勤務時間帯）'!$C$6:$L$47,10,FALSE))</f>
        <v>7.9999999999999982</v>
      </c>
      <c r="AD42" s="75">
        <f>IF(AD41="","",VLOOKUP(AD41,'[3]【記載例】シフト記号表（勤務時間帯）'!$C$6:$L$47,10,FALSE))</f>
        <v>7.9999999999999982</v>
      </c>
      <c r="AE42" s="76" t="str">
        <f>IF(AE41="","",VLOOKUP(AE41,'[3]【記載例】シフト記号表（勤務時間帯）'!$C$6:$L$47,10,FALSE))</f>
        <v/>
      </c>
      <c r="AF42" s="76" t="str">
        <f>IF(AF41="","",VLOOKUP(AF41,'[3]【記載例】シフト記号表（勤務時間帯）'!$C$6:$L$47,10,FALSE))</f>
        <v/>
      </c>
      <c r="AG42" s="76">
        <f>IF(AG41="","",VLOOKUP(AG41,'[3]【記載例】シフト記号表（勤務時間帯）'!$C$6:$L$47,10,FALSE))</f>
        <v>7.9999999999999982</v>
      </c>
      <c r="AH42" s="76">
        <f>IF(AH41="","",VLOOKUP(AH41,'[3]【記載例】シフト記号表（勤務時間帯）'!$C$6:$L$47,10,FALSE))</f>
        <v>7.9999999999999982</v>
      </c>
      <c r="AI42" s="76">
        <f>IF(AI41="","",VLOOKUP(AI41,'[3]【記載例】シフト記号表（勤務時間帯）'!$C$6:$L$47,10,FALSE))</f>
        <v>7.9999999999999982</v>
      </c>
      <c r="AJ42" s="77">
        <f>IF(AJ41="","",VLOOKUP(AJ41,'[3]【記載例】シフト記号表（勤務時間帯）'!$C$6:$L$47,10,FALSE))</f>
        <v>7.9999999999999982</v>
      </c>
      <c r="AK42" s="75">
        <f>IF(AK41="","",VLOOKUP(AK41,'[3]【記載例】シフト記号表（勤務時間帯）'!$C$6:$L$47,10,FALSE))</f>
        <v>7.9999999999999982</v>
      </c>
      <c r="AL42" s="76" t="str">
        <f>IF(AL41="","",VLOOKUP(AL41,'[3]【記載例】シフト記号表（勤務時間帯）'!$C$6:$L$47,10,FALSE))</f>
        <v/>
      </c>
      <c r="AM42" s="76" t="str">
        <f>IF(AM41="","",VLOOKUP(AM41,'[3]【記載例】シフト記号表（勤務時間帯）'!$C$6:$L$47,10,FALSE))</f>
        <v/>
      </c>
      <c r="AN42" s="76">
        <f>IF(AN41="","",VLOOKUP(AN41,'[3]【記載例】シフト記号表（勤務時間帯）'!$C$6:$L$47,10,FALSE))</f>
        <v>7.9999999999999982</v>
      </c>
      <c r="AO42" s="76">
        <f>IF(AO41="","",VLOOKUP(AO41,'[3]【記載例】シフト記号表（勤務時間帯）'!$C$6:$L$47,10,FALSE))</f>
        <v>7.9999999999999982</v>
      </c>
      <c r="AP42" s="76">
        <f>IF(AP41="","",VLOOKUP(AP41,'[3]【記載例】シフト記号表（勤務時間帯）'!$C$6:$L$47,10,FALSE))</f>
        <v>7.9999999999999982</v>
      </c>
      <c r="AQ42" s="77">
        <f>IF(AQ41="","",VLOOKUP(AQ41,'[3]【記載例】シフト記号表（勤務時間帯）'!$C$6:$L$47,10,FALSE))</f>
        <v>7.9999999999999982</v>
      </c>
      <c r="AR42" s="75">
        <f>IF(AR41="","",VLOOKUP(AR41,'[3]【記載例】シフト記号表（勤務時間帯）'!$C$6:$L$47,10,FALSE))</f>
        <v>7.9999999999999982</v>
      </c>
      <c r="AS42" s="76" t="str">
        <f>IF(AS41="","",VLOOKUP(AS41,'[3]【記載例】シフト記号表（勤務時間帯）'!$C$6:$L$47,10,FALSE))</f>
        <v/>
      </c>
      <c r="AT42" s="76" t="str">
        <f>IF(AT41="","",VLOOKUP(AT41,'[3]【記載例】シフト記号表（勤務時間帯）'!$C$6:$L$47,10,FALSE))</f>
        <v/>
      </c>
      <c r="AU42" s="76">
        <f>IF(AU41="","",VLOOKUP(AU41,'[3]【記載例】シフト記号表（勤務時間帯）'!$C$6:$L$47,10,FALSE))</f>
        <v>7.9999999999999982</v>
      </c>
      <c r="AV42" s="76">
        <f>IF(AV41="","",VLOOKUP(AV41,'[3]【記載例】シフト記号表（勤務時間帯）'!$C$6:$L$47,10,FALSE))</f>
        <v>7.9999999999999982</v>
      </c>
      <c r="AW42" s="76">
        <f>IF(AW41="","",VLOOKUP(AW41,'[3]【記載例】シフト記号表（勤務時間帯）'!$C$6:$L$47,10,FALSE))</f>
        <v>7.9999999999999982</v>
      </c>
      <c r="AX42" s="77">
        <f>IF(AX41="","",VLOOKUP(AX41,'[3]【記載例】シフト記号表（勤務時間帯）'!$C$6:$L$47,10,FALSE))</f>
        <v>7.9999999999999982</v>
      </c>
      <c r="AY42" s="75" t="str">
        <f>IF(AY41="","",VLOOKUP(AY41,'[3]【記載例】シフト記号表（勤務時間帯）'!$C$6:$L$47,10,FALSE))</f>
        <v/>
      </c>
      <c r="AZ42" s="76" t="str">
        <f>IF(AZ41="","",VLOOKUP(AZ41,'[3]【記載例】シフト記号表（勤務時間帯）'!$C$6:$L$47,10,FALSE))</f>
        <v/>
      </c>
      <c r="BA42" s="76" t="str">
        <f>IF(BA41="","",VLOOKUP(BA41,'[3]【記載例】シフト記号表（勤務時間帯）'!$C$6:$L$47,10,FALSE))</f>
        <v/>
      </c>
      <c r="BB42" s="196">
        <f>IF($BE$3="４週",SUM(W42:AX42),IF($BE$3="暦月",SUM(W42:BA42),""))</f>
        <v>159.99999999999997</v>
      </c>
      <c r="BC42" s="197"/>
      <c r="BD42" s="198">
        <f>IF($BE$3="４週",BB42/4,IF($BE$3="暦月",(BB42/($BE$8/7)),""))</f>
        <v>37.333333333333329</v>
      </c>
      <c r="BE42" s="197"/>
      <c r="BF42" s="193"/>
      <c r="BG42" s="194"/>
      <c r="BH42" s="194"/>
      <c r="BI42" s="194"/>
      <c r="BJ42" s="195"/>
    </row>
    <row r="43" spans="2:62" ht="20.25" customHeight="1" x14ac:dyDescent="0.55000000000000004">
      <c r="B43" s="199">
        <f>B41+1</f>
        <v>15</v>
      </c>
      <c r="C43" s="201"/>
      <c r="D43" s="202"/>
      <c r="E43" s="70"/>
      <c r="F43" s="71"/>
      <c r="G43" s="70"/>
      <c r="H43" s="71"/>
      <c r="I43" s="205"/>
      <c r="J43" s="206"/>
      <c r="K43" s="209"/>
      <c r="L43" s="210"/>
      <c r="M43" s="210"/>
      <c r="N43" s="211"/>
      <c r="O43" s="215"/>
      <c r="P43" s="216"/>
      <c r="Q43" s="216"/>
      <c r="R43" s="216"/>
      <c r="S43" s="217"/>
      <c r="T43" s="90" t="s">
        <v>32</v>
      </c>
      <c r="U43" s="91"/>
      <c r="V43" s="92"/>
      <c r="W43" s="83"/>
      <c r="X43" s="84"/>
      <c r="Y43" s="84"/>
      <c r="Z43" s="84"/>
      <c r="AA43" s="84"/>
      <c r="AB43" s="84"/>
      <c r="AC43" s="85"/>
      <c r="AD43" s="83"/>
      <c r="AE43" s="84"/>
      <c r="AF43" s="84"/>
      <c r="AG43" s="84"/>
      <c r="AH43" s="84"/>
      <c r="AI43" s="84"/>
      <c r="AJ43" s="85"/>
      <c r="AK43" s="83"/>
      <c r="AL43" s="84"/>
      <c r="AM43" s="84"/>
      <c r="AN43" s="84"/>
      <c r="AO43" s="84"/>
      <c r="AP43" s="84"/>
      <c r="AQ43" s="85"/>
      <c r="AR43" s="83"/>
      <c r="AS43" s="84"/>
      <c r="AT43" s="84"/>
      <c r="AU43" s="84"/>
      <c r="AV43" s="84"/>
      <c r="AW43" s="84"/>
      <c r="AX43" s="85"/>
      <c r="AY43" s="83"/>
      <c r="AZ43" s="84"/>
      <c r="BA43" s="86"/>
      <c r="BB43" s="218"/>
      <c r="BC43" s="219"/>
      <c r="BD43" s="180"/>
      <c r="BE43" s="181"/>
      <c r="BF43" s="182"/>
      <c r="BG43" s="183"/>
      <c r="BH43" s="183"/>
      <c r="BI43" s="183"/>
      <c r="BJ43" s="184"/>
    </row>
    <row r="44" spans="2:62" ht="20.25" customHeight="1" x14ac:dyDescent="0.55000000000000004">
      <c r="B44" s="200"/>
      <c r="C44" s="203"/>
      <c r="D44" s="204"/>
      <c r="E44" s="70"/>
      <c r="F44" s="71">
        <f>C43</f>
        <v>0</v>
      </c>
      <c r="G44" s="70"/>
      <c r="H44" s="71">
        <f>I43</f>
        <v>0</v>
      </c>
      <c r="I44" s="207"/>
      <c r="J44" s="208"/>
      <c r="K44" s="212"/>
      <c r="L44" s="213"/>
      <c r="M44" s="213"/>
      <c r="N44" s="214"/>
      <c r="O44" s="215"/>
      <c r="P44" s="216"/>
      <c r="Q44" s="216"/>
      <c r="R44" s="216"/>
      <c r="S44" s="217"/>
      <c r="T44" s="87" t="s">
        <v>33</v>
      </c>
      <c r="U44" s="88"/>
      <c r="V44" s="89"/>
      <c r="W44" s="75" t="str">
        <f>IF(W43="","",VLOOKUP(W43,'[3]【記載例】シフト記号表（勤務時間帯）'!$C$6:$L$47,10,FALSE))</f>
        <v/>
      </c>
      <c r="X44" s="76" t="str">
        <f>IF(X43="","",VLOOKUP(X43,'[3]【記載例】シフト記号表（勤務時間帯）'!$C$6:$L$47,10,FALSE))</f>
        <v/>
      </c>
      <c r="Y44" s="76" t="str">
        <f>IF(Y43="","",VLOOKUP(Y43,'[3]【記載例】シフト記号表（勤務時間帯）'!$C$6:$L$47,10,FALSE))</f>
        <v/>
      </c>
      <c r="Z44" s="76" t="str">
        <f>IF(Z43="","",VLOOKUP(Z43,'[3]【記載例】シフト記号表（勤務時間帯）'!$C$6:$L$47,10,FALSE))</f>
        <v/>
      </c>
      <c r="AA44" s="76" t="str">
        <f>IF(AA43="","",VLOOKUP(AA43,'[3]【記載例】シフト記号表（勤務時間帯）'!$C$6:$L$47,10,FALSE))</f>
        <v/>
      </c>
      <c r="AB44" s="76" t="str">
        <f>IF(AB43="","",VLOOKUP(AB43,'[3]【記載例】シフト記号表（勤務時間帯）'!$C$6:$L$47,10,FALSE))</f>
        <v/>
      </c>
      <c r="AC44" s="77" t="str">
        <f>IF(AC43="","",VLOOKUP(AC43,'[3]【記載例】シフト記号表（勤務時間帯）'!$C$6:$L$47,10,FALSE))</f>
        <v/>
      </c>
      <c r="AD44" s="75" t="str">
        <f>IF(AD43="","",VLOOKUP(AD43,'[3]【記載例】シフト記号表（勤務時間帯）'!$C$6:$L$47,10,FALSE))</f>
        <v/>
      </c>
      <c r="AE44" s="76" t="str">
        <f>IF(AE43="","",VLOOKUP(AE43,'[3]【記載例】シフト記号表（勤務時間帯）'!$C$6:$L$47,10,FALSE))</f>
        <v/>
      </c>
      <c r="AF44" s="76" t="str">
        <f>IF(AF43="","",VLOOKUP(AF43,'[3]【記載例】シフト記号表（勤務時間帯）'!$C$6:$L$47,10,FALSE))</f>
        <v/>
      </c>
      <c r="AG44" s="76" t="str">
        <f>IF(AG43="","",VLOOKUP(AG43,'[3]【記載例】シフト記号表（勤務時間帯）'!$C$6:$L$47,10,FALSE))</f>
        <v/>
      </c>
      <c r="AH44" s="76" t="str">
        <f>IF(AH43="","",VLOOKUP(AH43,'[3]【記載例】シフト記号表（勤務時間帯）'!$C$6:$L$47,10,FALSE))</f>
        <v/>
      </c>
      <c r="AI44" s="76" t="str">
        <f>IF(AI43="","",VLOOKUP(AI43,'[3]【記載例】シフト記号表（勤務時間帯）'!$C$6:$L$47,10,FALSE))</f>
        <v/>
      </c>
      <c r="AJ44" s="77" t="str">
        <f>IF(AJ43="","",VLOOKUP(AJ43,'[3]【記載例】シフト記号表（勤務時間帯）'!$C$6:$L$47,10,FALSE))</f>
        <v/>
      </c>
      <c r="AK44" s="75" t="str">
        <f>IF(AK43="","",VLOOKUP(AK43,'[3]【記載例】シフト記号表（勤務時間帯）'!$C$6:$L$47,10,FALSE))</f>
        <v/>
      </c>
      <c r="AL44" s="76" t="str">
        <f>IF(AL43="","",VLOOKUP(AL43,'[3]【記載例】シフト記号表（勤務時間帯）'!$C$6:$L$47,10,FALSE))</f>
        <v/>
      </c>
      <c r="AM44" s="76" t="str">
        <f>IF(AM43="","",VLOOKUP(AM43,'[3]【記載例】シフト記号表（勤務時間帯）'!$C$6:$L$47,10,FALSE))</f>
        <v/>
      </c>
      <c r="AN44" s="76" t="str">
        <f>IF(AN43="","",VLOOKUP(AN43,'[3]【記載例】シフト記号表（勤務時間帯）'!$C$6:$L$47,10,FALSE))</f>
        <v/>
      </c>
      <c r="AO44" s="76" t="str">
        <f>IF(AO43="","",VLOOKUP(AO43,'[3]【記載例】シフト記号表（勤務時間帯）'!$C$6:$L$47,10,FALSE))</f>
        <v/>
      </c>
      <c r="AP44" s="76" t="str">
        <f>IF(AP43="","",VLOOKUP(AP43,'[3]【記載例】シフト記号表（勤務時間帯）'!$C$6:$L$47,10,FALSE))</f>
        <v/>
      </c>
      <c r="AQ44" s="77" t="str">
        <f>IF(AQ43="","",VLOOKUP(AQ43,'[3]【記載例】シフト記号表（勤務時間帯）'!$C$6:$L$47,10,FALSE))</f>
        <v/>
      </c>
      <c r="AR44" s="75" t="str">
        <f>IF(AR43="","",VLOOKUP(AR43,'[3]【記載例】シフト記号表（勤務時間帯）'!$C$6:$L$47,10,FALSE))</f>
        <v/>
      </c>
      <c r="AS44" s="76" t="str">
        <f>IF(AS43="","",VLOOKUP(AS43,'[3]【記載例】シフト記号表（勤務時間帯）'!$C$6:$L$47,10,FALSE))</f>
        <v/>
      </c>
      <c r="AT44" s="76" t="str">
        <f>IF(AT43="","",VLOOKUP(AT43,'[3]【記載例】シフト記号表（勤務時間帯）'!$C$6:$L$47,10,FALSE))</f>
        <v/>
      </c>
      <c r="AU44" s="76" t="str">
        <f>IF(AU43="","",VLOOKUP(AU43,'[3]【記載例】シフト記号表（勤務時間帯）'!$C$6:$L$47,10,FALSE))</f>
        <v/>
      </c>
      <c r="AV44" s="76" t="str">
        <f>IF(AV43="","",VLOOKUP(AV43,'[3]【記載例】シフト記号表（勤務時間帯）'!$C$6:$L$47,10,FALSE))</f>
        <v/>
      </c>
      <c r="AW44" s="76" t="str">
        <f>IF(AW43="","",VLOOKUP(AW43,'[3]【記載例】シフト記号表（勤務時間帯）'!$C$6:$L$47,10,FALSE))</f>
        <v/>
      </c>
      <c r="AX44" s="77" t="str">
        <f>IF(AX43="","",VLOOKUP(AX43,'[3]【記載例】シフト記号表（勤務時間帯）'!$C$6:$L$47,10,FALSE))</f>
        <v/>
      </c>
      <c r="AY44" s="75" t="str">
        <f>IF(AY43="","",VLOOKUP(AY43,'[3]【記載例】シフト記号表（勤務時間帯）'!$C$6:$L$47,10,FALSE))</f>
        <v/>
      </c>
      <c r="AZ44" s="76" t="str">
        <f>IF(AZ43="","",VLOOKUP(AZ43,'[3]【記載例】シフト記号表（勤務時間帯）'!$C$6:$L$47,10,FALSE))</f>
        <v/>
      </c>
      <c r="BA44" s="76" t="str">
        <f>IF(BA43="","",VLOOKUP(BA43,'[3]【記載例】シフト記号表（勤務時間帯）'!$C$6:$L$47,10,FALSE))</f>
        <v/>
      </c>
      <c r="BB44" s="196">
        <f>IF($BE$3="４週",SUM(W44:AX44),IF($BE$3="暦月",SUM(W44:BA44),""))</f>
        <v>0</v>
      </c>
      <c r="BC44" s="197"/>
      <c r="BD44" s="198">
        <f>IF($BE$3="４週",BB44/4,IF($BE$3="暦月",(BB44/($BE$8/7)),""))</f>
        <v>0</v>
      </c>
      <c r="BE44" s="197"/>
      <c r="BF44" s="193"/>
      <c r="BG44" s="194"/>
      <c r="BH44" s="194"/>
      <c r="BI44" s="194"/>
      <c r="BJ44" s="195"/>
    </row>
    <row r="45" spans="2:62" ht="20.25" customHeight="1" x14ac:dyDescent="0.55000000000000004">
      <c r="B45" s="199">
        <f>B43+1</f>
        <v>16</v>
      </c>
      <c r="C45" s="201"/>
      <c r="D45" s="202"/>
      <c r="E45" s="70"/>
      <c r="F45" s="71"/>
      <c r="G45" s="70"/>
      <c r="H45" s="71"/>
      <c r="I45" s="205"/>
      <c r="J45" s="206"/>
      <c r="K45" s="209"/>
      <c r="L45" s="210"/>
      <c r="M45" s="210"/>
      <c r="N45" s="211"/>
      <c r="O45" s="215"/>
      <c r="P45" s="216"/>
      <c r="Q45" s="216"/>
      <c r="R45" s="216"/>
      <c r="S45" s="217"/>
      <c r="T45" s="90" t="s">
        <v>32</v>
      </c>
      <c r="U45" s="91"/>
      <c r="V45" s="92"/>
      <c r="W45" s="83"/>
      <c r="X45" s="84"/>
      <c r="Y45" s="84"/>
      <c r="Z45" s="84"/>
      <c r="AA45" s="84"/>
      <c r="AB45" s="84"/>
      <c r="AC45" s="85"/>
      <c r="AD45" s="83"/>
      <c r="AE45" s="84"/>
      <c r="AF45" s="84"/>
      <c r="AG45" s="84"/>
      <c r="AH45" s="84"/>
      <c r="AI45" s="84"/>
      <c r="AJ45" s="85"/>
      <c r="AK45" s="83"/>
      <c r="AL45" s="84"/>
      <c r="AM45" s="84"/>
      <c r="AN45" s="84"/>
      <c r="AO45" s="84"/>
      <c r="AP45" s="84"/>
      <c r="AQ45" s="85"/>
      <c r="AR45" s="83"/>
      <c r="AS45" s="84"/>
      <c r="AT45" s="84"/>
      <c r="AU45" s="84"/>
      <c r="AV45" s="84"/>
      <c r="AW45" s="84"/>
      <c r="AX45" s="85"/>
      <c r="AY45" s="83"/>
      <c r="AZ45" s="84"/>
      <c r="BA45" s="86"/>
      <c r="BB45" s="218"/>
      <c r="BC45" s="219"/>
      <c r="BD45" s="180"/>
      <c r="BE45" s="181"/>
      <c r="BF45" s="182"/>
      <c r="BG45" s="183"/>
      <c r="BH45" s="183"/>
      <c r="BI45" s="183"/>
      <c r="BJ45" s="184"/>
    </row>
    <row r="46" spans="2:62" ht="20.25" customHeight="1" x14ac:dyDescent="0.55000000000000004">
      <c r="B46" s="200"/>
      <c r="C46" s="203"/>
      <c r="D46" s="204"/>
      <c r="E46" s="70"/>
      <c r="F46" s="71">
        <f>C45</f>
        <v>0</v>
      </c>
      <c r="G46" s="70"/>
      <c r="H46" s="71">
        <f>I45</f>
        <v>0</v>
      </c>
      <c r="I46" s="207"/>
      <c r="J46" s="208"/>
      <c r="K46" s="212"/>
      <c r="L46" s="213"/>
      <c r="M46" s="213"/>
      <c r="N46" s="214"/>
      <c r="O46" s="215"/>
      <c r="P46" s="216"/>
      <c r="Q46" s="216"/>
      <c r="R46" s="216"/>
      <c r="S46" s="217"/>
      <c r="T46" s="87" t="s">
        <v>33</v>
      </c>
      <c r="U46" s="88"/>
      <c r="V46" s="89"/>
      <c r="W46" s="75" t="str">
        <f>IF(W45="","",VLOOKUP(W45,'[3]【記載例】シフト記号表（勤務時間帯）'!$C$6:$L$47,10,FALSE))</f>
        <v/>
      </c>
      <c r="X46" s="76" t="str">
        <f>IF(X45="","",VLOOKUP(X45,'[3]【記載例】シフト記号表（勤務時間帯）'!$C$6:$L$47,10,FALSE))</f>
        <v/>
      </c>
      <c r="Y46" s="76" t="str">
        <f>IF(Y45="","",VLOOKUP(Y45,'[3]【記載例】シフト記号表（勤務時間帯）'!$C$6:$L$47,10,FALSE))</f>
        <v/>
      </c>
      <c r="Z46" s="76" t="str">
        <f>IF(Z45="","",VLOOKUP(Z45,'[3]【記載例】シフト記号表（勤務時間帯）'!$C$6:$L$47,10,FALSE))</f>
        <v/>
      </c>
      <c r="AA46" s="76" t="str">
        <f>IF(AA45="","",VLOOKUP(AA45,'[3]【記載例】シフト記号表（勤務時間帯）'!$C$6:$L$47,10,FALSE))</f>
        <v/>
      </c>
      <c r="AB46" s="76" t="str">
        <f>IF(AB45="","",VLOOKUP(AB45,'[3]【記載例】シフト記号表（勤務時間帯）'!$C$6:$L$47,10,FALSE))</f>
        <v/>
      </c>
      <c r="AC46" s="77" t="str">
        <f>IF(AC45="","",VLOOKUP(AC45,'[3]【記載例】シフト記号表（勤務時間帯）'!$C$6:$L$47,10,FALSE))</f>
        <v/>
      </c>
      <c r="AD46" s="75" t="str">
        <f>IF(AD45="","",VLOOKUP(AD45,'[3]【記載例】シフト記号表（勤務時間帯）'!$C$6:$L$47,10,FALSE))</f>
        <v/>
      </c>
      <c r="AE46" s="76" t="str">
        <f>IF(AE45="","",VLOOKUP(AE45,'[3]【記載例】シフト記号表（勤務時間帯）'!$C$6:$L$47,10,FALSE))</f>
        <v/>
      </c>
      <c r="AF46" s="76" t="str">
        <f>IF(AF45="","",VLOOKUP(AF45,'[3]【記載例】シフト記号表（勤務時間帯）'!$C$6:$L$47,10,FALSE))</f>
        <v/>
      </c>
      <c r="AG46" s="76" t="str">
        <f>IF(AG45="","",VLOOKUP(AG45,'[3]【記載例】シフト記号表（勤務時間帯）'!$C$6:$L$47,10,FALSE))</f>
        <v/>
      </c>
      <c r="AH46" s="76" t="str">
        <f>IF(AH45="","",VLOOKUP(AH45,'[3]【記載例】シフト記号表（勤務時間帯）'!$C$6:$L$47,10,FALSE))</f>
        <v/>
      </c>
      <c r="AI46" s="76" t="str">
        <f>IF(AI45="","",VLOOKUP(AI45,'[3]【記載例】シフト記号表（勤務時間帯）'!$C$6:$L$47,10,FALSE))</f>
        <v/>
      </c>
      <c r="AJ46" s="77" t="str">
        <f>IF(AJ45="","",VLOOKUP(AJ45,'[3]【記載例】シフト記号表（勤務時間帯）'!$C$6:$L$47,10,FALSE))</f>
        <v/>
      </c>
      <c r="AK46" s="75" t="str">
        <f>IF(AK45="","",VLOOKUP(AK45,'[3]【記載例】シフト記号表（勤務時間帯）'!$C$6:$L$47,10,FALSE))</f>
        <v/>
      </c>
      <c r="AL46" s="76" t="str">
        <f>IF(AL45="","",VLOOKUP(AL45,'[3]【記載例】シフト記号表（勤務時間帯）'!$C$6:$L$47,10,FALSE))</f>
        <v/>
      </c>
      <c r="AM46" s="76" t="str">
        <f>IF(AM45="","",VLOOKUP(AM45,'[3]【記載例】シフト記号表（勤務時間帯）'!$C$6:$L$47,10,FALSE))</f>
        <v/>
      </c>
      <c r="AN46" s="76" t="str">
        <f>IF(AN45="","",VLOOKUP(AN45,'[3]【記載例】シフト記号表（勤務時間帯）'!$C$6:$L$47,10,FALSE))</f>
        <v/>
      </c>
      <c r="AO46" s="76" t="str">
        <f>IF(AO45="","",VLOOKUP(AO45,'[3]【記載例】シフト記号表（勤務時間帯）'!$C$6:$L$47,10,FALSE))</f>
        <v/>
      </c>
      <c r="AP46" s="76" t="str">
        <f>IF(AP45="","",VLOOKUP(AP45,'[3]【記載例】シフト記号表（勤務時間帯）'!$C$6:$L$47,10,FALSE))</f>
        <v/>
      </c>
      <c r="AQ46" s="77" t="str">
        <f>IF(AQ45="","",VLOOKUP(AQ45,'[3]【記載例】シフト記号表（勤務時間帯）'!$C$6:$L$47,10,FALSE))</f>
        <v/>
      </c>
      <c r="AR46" s="75" t="str">
        <f>IF(AR45="","",VLOOKUP(AR45,'[3]【記載例】シフト記号表（勤務時間帯）'!$C$6:$L$47,10,FALSE))</f>
        <v/>
      </c>
      <c r="AS46" s="76" t="str">
        <f>IF(AS45="","",VLOOKUP(AS45,'[3]【記載例】シフト記号表（勤務時間帯）'!$C$6:$L$47,10,FALSE))</f>
        <v/>
      </c>
      <c r="AT46" s="76" t="str">
        <f>IF(AT45="","",VLOOKUP(AT45,'[3]【記載例】シフト記号表（勤務時間帯）'!$C$6:$L$47,10,FALSE))</f>
        <v/>
      </c>
      <c r="AU46" s="76" t="str">
        <f>IF(AU45="","",VLOOKUP(AU45,'[3]【記載例】シフト記号表（勤務時間帯）'!$C$6:$L$47,10,FALSE))</f>
        <v/>
      </c>
      <c r="AV46" s="76" t="str">
        <f>IF(AV45="","",VLOOKUP(AV45,'[3]【記載例】シフト記号表（勤務時間帯）'!$C$6:$L$47,10,FALSE))</f>
        <v/>
      </c>
      <c r="AW46" s="76" t="str">
        <f>IF(AW45="","",VLOOKUP(AW45,'[3]【記載例】シフト記号表（勤務時間帯）'!$C$6:$L$47,10,FALSE))</f>
        <v/>
      </c>
      <c r="AX46" s="77" t="str">
        <f>IF(AX45="","",VLOOKUP(AX45,'[3]【記載例】シフト記号表（勤務時間帯）'!$C$6:$L$47,10,FALSE))</f>
        <v/>
      </c>
      <c r="AY46" s="75" t="str">
        <f>IF(AY45="","",VLOOKUP(AY45,'[3]【記載例】シフト記号表（勤務時間帯）'!$C$6:$L$47,10,FALSE))</f>
        <v/>
      </c>
      <c r="AZ46" s="76" t="str">
        <f>IF(AZ45="","",VLOOKUP(AZ45,'[3]【記載例】シフト記号表（勤務時間帯）'!$C$6:$L$47,10,FALSE))</f>
        <v/>
      </c>
      <c r="BA46" s="76" t="str">
        <f>IF(BA45="","",VLOOKUP(BA45,'[3]【記載例】シフト記号表（勤務時間帯）'!$C$6:$L$47,10,FALSE))</f>
        <v/>
      </c>
      <c r="BB46" s="196">
        <f>IF($BE$3="４週",SUM(W46:AX46),IF($BE$3="暦月",SUM(W46:BA46),""))</f>
        <v>0</v>
      </c>
      <c r="BC46" s="197"/>
      <c r="BD46" s="198">
        <f>IF($BE$3="４週",BB46/4,IF($BE$3="暦月",(BB46/($BE$8/7)),""))</f>
        <v>0</v>
      </c>
      <c r="BE46" s="197"/>
      <c r="BF46" s="193"/>
      <c r="BG46" s="194"/>
      <c r="BH46" s="194"/>
      <c r="BI46" s="194"/>
      <c r="BJ46" s="195"/>
    </row>
    <row r="47" spans="2:62" ht="20.25" customHeight="1" x14ac:dyDescent="0.55000000000000004">
      <c r="B47" s="199">
        <f>B45+1</f>
        <v>17</v>
      </c>
      <c r="C47" s="201"/>
      <c r="D47" s="202"/>
      <c r="E47" s="70"/>
      <c r="F47" s="71"/>
      <c r="G47" s="70"/>
      <c r="H47" s="71"/>
      <c r="I47" s="205"/>
      <c r="J47" s="206"/>
      <c r="K47" s="209"/>
      <c r="L47" s="210"/>
      <c r="M47" s="210"/>
      <c r="N47" s="211"/>
      <c r="O47" s="215"/>
      <c r="P47" s="216"/>
      <c r="Q47" s="216"/>
      <c r="R47" s="216"/>
      <c r="S47" s="217"/>
      <c r="T47" s="90" t="s">
        <v>32</v>
      </c>
      <c r="U47" s="91"/>
      <c r="V47" s="92"/>
      <c r="W47" s="83"/>
      <c r="X47" s="84"/>
      <c r="Y47" s="84"/>
      <c r="Z47" s="84"/>
      <c r="AA47" s="84"/>
      <c r="AB47" s="84"/>
      <c r="AC47" s="85"/>
      <c r="AD47" s="83"/>
      <c r="AE47" s="84"/>
      <c r="AF47" s="84"/>
      <c r="AG47" s="84"/>
      <c r="AH47" s="84"/>
      <c r="AI47" s="84"/>
      <c r="AJ47" s="85"/>
      <c r="AK47" s="83"/>
      <c r="AL47" s="84"/>
      <c r="AM47" s="84"/>
      <c r="AN47" s="84"/>
      <c r="AO47" s="84"/>
      <c r="AP47" s="84"/>
      <c r="AQ47" s="85"/>
      <c r="AR47" s="83"/>
      <c r="AS47" s="84"/>
      <c r="AT47" s="84"/>
      <c r="AU47" s="84"/>
      <c r="AV47" s="84"/>
      <c r="AW47" s="84"/>
      <c r="AX47" s="85"/>
      <c r="AY47" s="83"/>
      <c r="AZ47" s="84"/>
      <c r="BA47" s="86"/>
      <c r="BB47" s="218"/>
      <c r="BC47" s="219"/>
      <c r="BD47" s="180"/>
      <c r="BE47" s="181"/>
      <c r="BF47" s="182"/>
      <c r="BG47" s="183"/>
      <c r="BH47" s="183"/>
      <c r="BI47" s="183"/>
      <c r="BJ47" s="184"/>
    </row>
    <row r="48" spans="2:62" ht="20.25" customHeight="1" x14ac:dyDescent="0.55000000000000004">
      <c r="B48" s="200"/>
      <c r="C48" s="203"/>
      <c r="D48" s="204"/>
      <c r="E48" s="70"/>
      <c r="F48" s="71">
        <f>C47</f>
        <v>0</v>
      </c>
      <c r="G48" s="70"/>
      <c r="H48" s="71">
        <f>I47</f>
        <v>0</v>
      </c>
      <c r="I48" s="207"/>
      <c r="J48" s="208"/>
      <c r="K48" s="212"/>
      <c r="L48" s="213"/>
      <c r="M48" s="213"/>
      <c r="N48" s="214"/>
      <c r="O48" s="215"/>
      <c r="P48" s="216"/>
      <c r="Q48" s="216"/>
      <c r="R48" s="216"/>
      <c r="S48" s="217"/>
      <c r="T48" s="87" t="s">
        <v>33</v>
      </c>
      <c r="U48" s="88"/>
      <c r="V48" s="89"/>
      <c r="W48" s="75" t="str">
        <f>IF(W47="","",VLOOKUP(W47,'[3]【記載例】シフト記号表（勤務時間帯）'!$C$6:$L$47,10,FALSE))</f>
        <v/>
      </c>
      <c r="X48" s="76" t="str">
        <f>IF(X47="","",VLOOKUP(X47,'[3]【記載例】シフト記号表（勤務時間帯）'!$C$6:$L$47,10,FALSE))</f>
        <v/>
      </c>
      <c r="Y48" s="76" t="str">
        <f>IF(Y47="","",VLOOKUP(Y47,'[3]【記載例】シフト記号表（勤務時間帯）'!$C$6:$L$47,10,FALSE))</f>
        <v/>
      </c>
      <c r="Z48" s="76" t="str">
        <f>IF(Z47="","",VLOOKUP(Z47,'[3]【記載例】シフト記号表（勤務時間帯）'!$C$6:$L$47,10,FALSE))</f>
        <v/>
      </c>
      <c r="AA48" s="76" t="str">
        <f>IF(AA47="","",VLOOKUP(AA47,'[3]【記載例】シフト記号表（勤務時間帯）'!$C$6:$L$47,10,FALSE))</f>
        <v/>
      </c>
      <c r="AB48" s="76" t="str">
        <f>IF(AB47="","",VLOOKUP(AB47,'[3]【記載例】シフト記号表（勤務時間帯）'!$C$6:$L$47,10,FALSE))</f>
        <v/>
      </c>
      <c r="AC48" s="77" t="str">
        <f>IF(AC47="","",VLOOKUP(AC47,'[3]【記載例】シフト記号表（勤務時間帯）'!$C$6:$L$47,10,FALSE))</f>
        <v/>
      </c>
      <c r="AD48" s="75" t="str">
        <f>IF(AD47="","",VLOOKUP(AD47,'[3]【記載例】シフト記号表（勤務時間帯）'!$C$6:$L$47,10,FALSE))</f>
        <v/>
      </c>
      <c r="AE48" s="76" t="str">
        <f>IF(AE47="","",VLOOKUP(AE47,'[3]【記載例】シフト記号表（勤務時間帯）'!$C$6:$L$47,10,FALSE))</f>
        <v/>
      </c>
      <c r="AF48" s="76" t="str">
        <f>IF(AF47="","",VLOOKUP(AF47,'[3]【記載例】シフト記号表（勤務時間帯）'!$C$6:$L$47,10,FALSE))</f>
        <v/>
      </c>
      <c r="AG48" s="76" t="str">
        <f>IF(AG47="","",VLOOKUP(AG47,'[3]【記載例】シフト記号表（勤務時間帯）'!$C$6:$L$47,10,FALSE))</f>
        <v/>
      </c>
      <c r="AH48" s="76" t="str">
        <f>IF(AH47="","",VLOOKUP(AH47,'[3]【記載例】シフト記号表（勤務時間帯）'!$C$6:$L$47,10,FALSE))</f>
        <v/>
      </c>
      <c r="AI48" s="76" t="str">
        <f>IF(AI47="","",VLOOKUP(AI47,'[3]【記載例】シフト記号表（勤務時間帯）'!$C$6:$L$47,10,FALSE))</f>
        <v/>
      </c>
      <c r="AJ48" s="77" t="str">
        <f>IF(AJ47="","",VLOOKUP(AJ47,'[3]【記載例】シフト記号表（勤務時間帯）'!$C$6:$L$47,10,FALSE))</f>
        <v/>
      </c>
      <c r="AK48" s="75" t="str">
        <f>IF(AK47="","",VLOOKUP(AK47,'[3]【記載例】シフト記号表（勤務時間帯）'!$C$6:$L$47,10,FALSE))</f>
        <v/>
      </c>
      <c r="AL48" s="76" t="str">
        <f>IF(AL47="","",VLOOKUP(AL47,'[3]【記載例】シフト記号表（勤務時間帯）'!$C$6:$L$47,10,FALSE))</f>
        <v/>
      </c>
      <c r="AM48" s="76" t="str">
        <f>IF(AM47="","",VLOOKUP(AM47,'[3]【記載例】シフト記号表（勤務時間帯）'!$C$6:$L$47,10,FALSE))</f>
        <v/>
      </c>
      <c r="AN48" s="76" t="str">
        <f>IF(AN47="","",VLOOKUP(AN47,'[3]【記載例】シフト記号表（勤務時間帯）'!$C$6:$L$47,10,FALSE))</f>
        <v/>
      </c>
      <c r="AO48" s="76" t="str">
        <f>IF(AO47="","",VLOOKUP(AO47,'[3]【記載例】シフト記号表（勤務時間帯）'!$C$6:$L$47,10,FALSE))</f>
        <v/>
      </c>
      <c r="AP48" s="76" t="str">
        <f>IF(AP47="","",VLOOKUP(AP47,'[3]【記載例】シフト記号表（勤務時間帯）'!$C$6:$L$47,10,FALSE))</f>
        <v/>
      </c>
      <c r="AQ48" s="77" t="str">
        <f>IF(AQ47="","",VLOOKUP(AQ47,'[3]【記載例】シフト記号表（勤務時間帯）'!$C$6:$L$47,10,FALSE))</f>
        <v/>
      </c>
      <c r="AR48" s="75" t="str">
        <f>IF(AR47="","",VLOOKUP(AR47,'[3]【記載例】シフト記号表（勤務時間帯）'!$C$6:$L$47,10,FALSE))</f>
        <v/>
      </c>
      <c r="AS48" s="76" t="str">
        <f>IF(AS47="","",VLOOKUP(AS47,'[3]【記載例】シフト記号表（勤務時間帯）'!$C$6:$L$47,10,FALSE))</f>
        <v/>
      </c>
      <c r="AT48" s="76" t="str">
        <f>IF(AT47="","",VLOOKUP(AT47,'[3]【記載例】シフト記号表（勤務時間帯）'!$C$6:$L$47,10,FALSE))</f>
        <v/>
      </c>
      <c r="AU48" s="76" t="str">
        <f>IF(AU47="","",VLOOKUP(AU47,'[3]【記載例】シフト記号表（勤務時間帯）'!$C$6:$L$47,10,FALSE))</f>
        <v/>
      </c>
      <c r="AV48" s="76" t="str">
        <f>IF(AV47="","",VLOOKUP(AV47,'[3]【記載例】シフト記号表（勤務時間帯）'!$C$6:$L$47,10,FALSE))</f>
        <v/>
      </c>
      <c r="AW48" s="76" t="str">
        <f>IF(AW47="","",VLOOKUP(AW47,'[3]【記載例】シフト記号表（勤務時間帯）'!$C$6:$L$47,10,FALSE))</f>
        <v/>
      </c>
      <c r="AX48" s="77" t="str">
        <f>IF(AX47="","",VLOOKUP(AX47,'[3]【記載例】シフト記号表（勤務時間帯）'!$C$6:$L$47,10,FALSE))</f>
        <v/>
      </c>
      <c r="AY48" s="75" t="str">
        <f>IF(AY47="","",VLOOKUP(AY47,'[3]【記載例】シフト記号表（勤務時間帯）'!$C$6:$L$47,10,FALSE))</f>
        <v/>
      </c>
      <c r="AZ48" s="76" t="str">
        <f>IF(AZ47="","",VLOOKUP(AZ47,'[3]【記載例】シフト記号表（勤務時間帯）'!$C$6:$L$47,10,FALSE))</f>
        <v/>
      </c>
      <c r="BA48" s="76" t="str">
        <f>IF(BA47="","",VLOOKUP(BA47,'[3]【記載例】シフト記号表（勤務時間帯）'!$C$6:$L$47,10,FALSE))</f>
        <v/>
      </c>
      <c r="BB48" s="196">
        <f>IF($BE$3="４週",SUM(W48:AX48),IF($BE$3="暦月",SUM(W48:BA48),""))</f>
        <v>0</v>
      </c>
      <c r="BC48" s="197"/>
      <c r="BD48" s="198">
        <f>IF($BE$3="４週",BB48/4,IF($BE$3="暦月",(BB48/($BE$8/7)),""))</f>
        <v>0</v>
      </c>
      <c r="BE48" s="197"/>
      <c r="BF48" s="193"/>
      <c r="BG48" s="194"/>
      <c r="BH48" s="194"/>
      <c r="BI48" s="194"/>
      <c r="BJ48" s="195"/>
    </row>
    <row r="49" spans="2:62" ht="20.25" customHeight="1" x14ac:dyDescent="0.55000000000000004">
      <c r="B49" s="199">
        <f>B47+1</f>
        <v>18</v>
      </c>
      <c r="C49" s="201"/>
      <c r="D49" s="202"/>
      <c r="E49" s="70"/>
      <c r="F49" s="71"/>
      <c r="G49" s="70"/>
      <c r="H49" s="71"/>
      <c r="I49" s="205"/>
      <c r="J49" s="206"/>
      <c r="K49" s="209"/>
      <c r="L49" s="210"/>
      <c r="M49" s="210"/>
      <c r="N49" s="211"/>
      <c r="O49" s="215"/>
      <c r="P49" s="216"/>
      <c r="Q49" s="216"/>
      <c r="R49" s="216"/>
      <c r="S49" s="217"/>
      <c r="T49" s="90" t="s">
        <v>32</v>
      </c>
      <c r="U49" s="91"/>
      <c r="V49" s="92"/>
      <c r="W49" s="83"/>
      <c r="X49" s="84"/>
      <c r="Y49" s="84"/>
      <c r="Z49" s="84"/>
      <c r="AA49" s="84"/>
      <c r="AB49" s="84"/>
      <c r="AC49" s="85"/>
      <c r="AD49" s="83"/>
      <c r="AE49" s="84"/>
      <c r="AF49" s="84"/>
      <c r="AG49" s="84"/>
      <c r="AH49" s="84"/>
      <c r="AI49" s="84"/>
      <c r="AJ49" s="85"/>
      <c r="AK49" s="83"/>
      <c r="AL49" s="84"/>
      <c r="AM49" s="84"/>
      <c r="AN49" s="84"/>
      <c r="AO49" s="84"/>
      <c r="AP49" s="84"/>
      <c r="AQ49" s="85"/>
      <c r="AR49" s="83"/>
      <c r="AS49" s="84"/>
      <c r="AT49" s="84"/>
      <c r="AU49" s="84"/>
      <c r="AV49" s="84"/>
      <c r="AW49" s="84"/>
      <c r="AX49" s="85"/>
      <c r="AY49" s="83"/>
      <c r="AZ49" s="84"/>
      <c r="BA49" s="86"/>
      <c r="BB49" s="218"/>
      <c r="BC49" s="219"/>
      <c r="BD49" s="180"/>
      <c r="BE49" s="181"/>
      <c r="BF49" s="182"/>
      <c r="BG49" s="183"/>
      <c r="BH49" s="183"/>
      <c r="BI49" s="183"/>
      <c r="BJ49" s="184"/>
    </row>
    <row r="50" spans="2:62" ht="20.25" customHeight="1" x14ac:dyDescent="0.55000000000000004">
      <c r="B50" s="200"/>
      <c r="C50" s="203"/>
      <c r="D50" s="204"/>
      <c r="E50" s="70"/>
      <c r="F50" s="71">
        <f>C49</f>
        <v>0</v>
      </c>
      <c r="G50" s="70"/>
      <c r="H50" s="71">
        <f>I49</f>
        <v>0</v>
      </c>
      <c r="I50" s="207"/>
      <c r="J50" s="208"/>
      <c r="K50" s="212"/>
      <c r="L50" s="213"/>
      <c r="M50" s="213"/>
      <c r="N50" s="214"/>
      <c r="O50" s="215"/>
      <c r="P50" s="216"/>
      <c r="Q50" s="216"/>
      <c r="R50" s="216"/>
      <c r="S50" s="217"/>
      <c r="T50" s="87" t="s">
        <v>33</v>
      </c>
      <c r="U50" s="88"/>
      <c r="V50" s="89"/>
      <c r="W50" s="75" t="str">
        <f>IF(W49="","",VLOOKUP(W49,'[3]【記載例】シフト記号表（勤務時間帯）'!$C$6:$L$47,10,FALSE))</f>
        <v/>
      </c>
      <c r="X50" s="76" t="str">
        <f>IF(X49="","",VLOOKUP(X49,'[3]【記載例】シフト記号表（勤務時間帯）'!$C$6:$L$47,10,FALSE))</f>
        <v/>
      </c>
      <c r="Y50" s="76" t="str">
        <f>IF(Y49="","",VLOOKUP(Y49,'[3]【記載例】シフト記号表（勤務時間帯）'!$C$6:$L$47,10,FALSE))</f>
        <v/>
      </c>
      <c r="Z50" s="76" t="str">
        <f>IF(Z49="","",VLOOKUP(Z49,'[3]【記載例】シフト記号表（勤務時間帯）'!$C$6:$L$47,10,FALSE))</f>
        <v/>
      </c>
      <c r="AA50" s="76" t="str">
        <f>IF(AA49="","",VLOOKUP(AA49,'[3]【記載例】シフト記号表（勤務時間帯）'!$C$6:$L$47,10,FALSE))</f>
        <v/>
      </c>
      <c r="AB50" s="76" t="str">
        <f>IF(AB49="","",VLOOKUP(AB49,'[3]【記載例】シフト記号表（勤務時間帯）'!$C$6:$L$47,10,FALSE))</f>
        <v/>
      </c>
      <c r="AC50" s="77" t="str">
        <f>IF(AC49="","",VLOOKUP(AC49,'[3]【記載例】シフト記号表（勤務時間帯）'!$C$6:$L$47,10,FALSE))</f>
        <v/>
      </c>
      <c r="AD50" s="75" t="str">
        <f>IF(AD49="","",VLOOKUP(AD49,'[3]【記載例】シフト記号表（勤務時間帯）'!$C$6:$L$47,10,FALSE))</f>
        <v/>
      </c>
      <c r="AE50" s="76" t="str">
        <f>IF(AE49="","",VLOOKUP(AE49,'[3]【記載例】シフト記号表（勤務時間帯）'!$C$6:$L$47,10,FALSE))</f>
        <v/>
      </c>
      <c r="AF50" s="76" t="str">
        <f>IF(AF49="","",VLOOKUP(AF49,'[3]【記載例】シフト記号表（勤務時間帯）'!$C$6:$L$47,10,FALSE))</f>
        <v/>
      </c>
      <c r="AG50" s="76" t="str">
        <f>IF(AG49="","",VLOOKUP(AG49,'[3]【記載例】シフト記号表（勤務時間帯）'!$C$6:$L$47,10,FALSE))</f>
        <v/>
      </c>
      <c r="AH50" s="76" t="str">
        <f>IF(AH49="","",VLOOKUP(AH49,'[3]【記載例】シフト記号表（勤務時間帯）'!$C$6:$L$47,10,FALSE))</f>
        <v/>
      </c>
      <c r="AI50" s="76" t="str">
        <f>IF(AI49="","",VLOOKUP(AI49,'[3]【記載例】シフト記号表（勤務時間帯）'!$C$6:$L$47,10,FALSE))</f>
        <v/>
      </c>
      <c r="AJ50" s="77" t="str">
        <f>IF(AJ49="","",VLOOKUP(AJ49,'[3]【記載例】シフト記号表（勤務時間帯）'!$C$6:$L$47,10,FALSE))</f>
        <v/>
      </c>
      <c r="AK50" s="75" t="str">
        <f>IF(AK49="","",VLOOKUP(AK49,'[3]【記載例】シフト記号表（勤務時間帯）'!$C$6:$L$47,10,FALSE))</f>
        <v/>
      </c>
      <c r="AL50" s="76" t="str">
        <f>IF(AL49="","",VLOOKUP(AL49,'[3]【記載例】シフト記号表（勤務時間帯）'!$C$6:$L$47,10,FALSE))</f>
        <v/>
      </c>
      <c r="AM50" s="76" t="str">
        <f>IF(AM49="","",VLOOKUP(AM49,'[3]【記載例】シフト記号表（勤務時間帯）'!$C$6:$L$47,10,FALSE))</f>
        <v/>
      </c>
      <c r="AN50" s="76" t="str">
        <f>IF(AN49="","",VLOOKUP(AN49,'[3]【記載例】シフト記号表（勤務時間帯）'!$C$6:$L$47,10,FALSE))</f>
        <v/>
      </c>
      <c r="AO50" s="76" t="str">
        <f>IF(AO49="","",VLOOKUP(AO49,'[3]【記載例】シフト記号表（勤務時間帯）'!$C$6:$L$47,10,FALSE))</f>
        <v/>
      </c>
      <c r="AP50" s="76" t="str">
        <f>IF(AP49="","",VLOOKUP(AP49,'[3]【記載例】シフト記号表（勤務時間帯）'!$C$6:$L$47,10,FALSE))</f>
        <v/>
      </c>
      <c r="AQ50" s="77" t="str">
        <f>IF(AQ49="","",VLOOKUP(AQ49,'[3]【記載例】シフト記号表（勤務時間帯）'!$C$6:$L$47,10,FALSE))</f>
        <v/>
      </c>
      <c r="AR50" s="75" t="str">
        <f>IF(AR49="","",VLOOKUP(AR49,'[3]【記載例】シフト記号表（勤務時間帯）'!$C$6:$L$47,10,FALSE))</f>
        <v/>
      </c>
      <c r="AS50" s="76" t="str">
        <f>IF(AS49="","",VLOOKUP(AS49,'[3]【記載例】シフト記号表（勤務時間帯）'!$C$6:$L$47,10,FALSE))</f>
        <v/>
      </c>
      <c r="AT50" s="76" t="str">
        <f>IF(AT49="","",VLOOKUP(AT49,'[3]【記載例】シフト記号表（勤務時間帯）'!$C$6:$L$47,10,FALSE))</f>
        <v/>
      </c>
      <c r="AU50" s="76" t="str">
        <f>IF(AU49="","",VLOOKUP(AU49,'[3]【記載例】シフト記号表（勤務時間帯）'!$C$6:$L$47,10,FALSE))</f>
        <v/>
      </c>
      <c r="AV50" s="76" t="str">
        <f>IF(AV49="","",VLOOKUP(AV49,'[3]【記載例】シフト記号表（勤務時間帯）'!$C$6:$L$47,10,FALSE))</f>
        <v/>
      </c>
      <c r="AW50" s="76" t="str">
        <f>IF(AW49="","",VLOOKUP(AW49,'[3]【記載例】シフト記号表（勤務時間帯）'!$C$6:$L$47,10,FALSE))</f>
        <v/>
      </c>
      <c r="AX50" s="77" t="str">
        <f>IF(AX49="","",VLOOKUP(AX49,'[3]【記載例】シフト記号表（勤務時間帯）'!$C$6:$L$47,10,FALSE))</f>
        <v/>
      </c>
      <c r="AY50" s="75" t="str">
        <f>IF(AY49="","",VLOOKUP(AY49,'[3]【記載例】シフト記号表（勤務時間帯）'!$C$6:$L$47,10,FALSE))</f>
        <v/>
      </c>
      <c r="AZ50" s="76" t="str">
        <f>IF(AZ49="","",VLOOKUP(AZ49,'[3]【記載例】シフト記号表（勤務時間帯）'!$C$6:$L$47,10,FALSE))</f>
        <v/>
      </c>
      <c r="BA50" s="76" t="str">
        <f>IF(BA49="","",VLOOKUP(BA49,'[3]【記載例】シフト記号表（勤務時間帯）'!$C$6:$L$47,10,FALSE))</f>
        <v/>
      </c>
      <c r="BB50" s="196">
        <f>IF($BE$3="４週",SUM(W50:AX50),IF($BE$3="暦月",SUM(W50:BA50),""))</f>
        <v>0</v>
      </c>
      <c r="BC50" s="197"/>
      <c r="BD50" s="198">
        <f>IF($BE$3="４週",BB50/4,IF($BE$3="暦月",(BB50/($BE$8/7)),""))</f>
        <v>0</v>
      </c>
      <c r="BE50" s="197"/>
      <c r="BF50" s="193"/>
      <c r="BG50" s="194"/>
      <c r="BH50" s="194"/>
      <c r="BI50" s="194"/>
      <c r="BJ50" s="195"/>
    </row>
    <row r="51" spans="2:62" ht="20.25" customHeight="1" x14ac:dyDescent="0.55000000000000004">
      <c r="B51" s="199">
        <f>B49+1</f>
        <v>19</v>
      </c>
      <c r="C51" s="201"/>
      <c r="D51" s="202"/>
      <c r="E51" s="78"/>
      <c r="F51" s="79"/>
      <c r="G51" s="78"/>
      <c r="H51" s="79"/>
      <c r="I51" s="205"/>
      <c r="J51" s="206"/>
      <c r="K51" s="209"/>
      <c r="L51" s="210"/>
      <c r="M51" s="210"/>
      <c r="N51" s="211"/>
      <c r="O51" s="215"/>
      <c r="P51" s="216"/>
      <c r="Q51" s="216"/>
      <c r="R51" s="216"/>
      <c r="S51" s="217"/>
      <c r="T51" s="80" t="s">
        <v>32</v>
      </c>
      <c r="U51" s="81"/>
      <c r="V51" s="82"/>
      <c r="W51" s="83"/>
      <c r="X51" s="84"/>
      <c r="Y51" s="84"/>
      <c r="Z51" s="84"/>
      <c r="AA51" s="84"/>
      <c r="AB51" s="84"/>
      <c r="AC51" s="85"/>
      <c r="AD51" s="83"/>
      <c r="AE51" s="84"/>
      <c r="AF51" s="84"/>
      <c r="AG51" s="84"/>
      <c r="AH51" s="84"/>
      <c r="AI51" s="84"/>
      <c r="AJ51" s="85"/>
      <c r="AK51" s="83"/>
      <c r="AL51" s="84"/>
      <c r="AM51" s="84"/>
      <c r="AN51" s="84"/>
      <c r="AO51" s="84"/>
      <c r="AP51" s="84"/>
      <c r="AQ51" s="85"/>
      <c r="AR51" s="83"/>
      <c r="AS51" s="84"/>
      <c r="AT51" s="84"/>
      <c r="AU51" s="84"/>
      <c r="AV51" s="84"/>
      <c r="AW51" s="84"/>
      <c r="AX51" s="85"/>
      <c r="AY51" s="83"/>
      <c r="AZ51" s="84"/>
      <c r="BA51" s="86"/>
      <c r="BB51" s="218"/>
      <c r="BC51" s="219"/>
      <c r="BD51" s="180"/>
      <c r="BE51" s="181"/>
      <c r="BF51" s="182"/>
      <c r="BG51" s="183"/>
      <c r="BH51" s="183"/>
      <c r="BI51" s="183"/>
      <c r="BJ51" s="184"/>
    </row>
    <row r="52" spans="2:62" ht="20.25" customHeight="1" x14ac:dyDescent="0.55000000000000004">
      <c r="B52" s="200"/>
      <c r="C52" s="203"/>
      <c r="D52" s="204"/>
      <c r="E52" s="70"/>
      <c r="F52" s="71">
        <f>C51</f>
        <v>0</v>
      </c>
      <c r="G52" s="70"/>
      <c r="H52" s="71">
        <f>I51</f>
        <v>0</v>
      </c>
      <c r="I52" s="207"/>
      <c r="J52" s="208"/>
      <c r="K52" s="212"/>
      <c r="L52" s="213"/>
      <c r="M52" s="213"/>
      <c r="N52" s="214"/>
      <c r="O52" s="215"/>
      <c r="P52" s="216"/>
      <c r="Q52" s="216"/>
      <c r="R52" s="216"/>
      <c r="S52" s="217"/>
      <c r="T52" s="87" t="s">
        <v>33</v>
      </c>
      <c r="U52" s="73"/>
      <c r="V52" s="74"/>
      <c r="W52" s="75" t="str">
        <f>IF(W51="","",VLOOKUP(W51,'[3]【記載例】シフト記号表（勤務時間帯）'!$C$6:$L$47,10,FALSE))</f>
        <v/>
      </c>
      <c r="X52" s="76" t="str">
        <f>IF(X51="","",VLOOKUP(X51,'[3]【記載例】シフト記号表（勤務時間帯）'!$C$6:$L$47,10,FALSE))</f>
        <v/>
      </c>
      <c r="Y52" s="76" t="str">
        <f>IF(Y51="","",VLOOKUP(Y51,'[3]【記載例】シフト記号表（勤務時間帯）'!$C$6:$L$47,10,FALSE))</f>
        <v/>
      </c>
      <c r="Z52" s="76" t="str">
        <f>IF(Z51="","",VLOOKUP(Z51,'[3]【記載例】シフト記号表（勤務時間帯）'!$C$6:$L$47,10,FALSE))</f>
        <v/>
      </c>
      <c r="AA52" s="76" t="str">
        <f>IF(AA51="","",VLOOKUP(AA51,'[3]【記載例】シフト記号表（勤務時間帯）'!$C$6:$L$47,10,FALSE))</f>
        <v/>
      </c>
      <c r="AB52" s="76" t="str">
        <f>IF(AB51="","",VLOOKUP(AB51,'[3]【記載例】シフト記号表（勤務時間帯）'!$C$6:$L$47,10,FALSE))</f>
        <v/>
      </c>
      <c r="AC52" s="77" t="str">
        <f>IF(AC51="","",VLOOKUP(AC51,'[3]【記載例】シフト記号表（勤務時間帯）'!$C$6:$L$47,10,FALSE))</f>
        <v/>
      </c>
      <c r="AD52" s="75" t="str">
        <f>IF(AD51="","",VLOOKUP(AD51,'[3]【記載例】シフト記号表（勤務時間帯）'!$C$6:$L$47,10,FALSE))</f>
        <v/>
      </c>
      <c r="AE52" s="76" t="str">
        <f>IF(AE51="","",VLOOKUP(AE51,'[3]【記載例】シフト記号表（勤務時間帯）'!$C$6:$L$47,10,FALSE))</f>
        <v/>
      </c>
      <c r="AF52" s="76" t="str">
        <f>IF(AF51="","",VLOOKUP(AF51,'[3]【記載例】シフト記号表（勤務時間帯）'!$C$6:$L$47,10,FALSE))</f>
        <v/>
      </c>
      <c r="AG52" s="76" t="str">
        <f>IF(AG51="","",VLOOKUP(AG51,'[3]【記載例】シフト記号表（勤務時間帯）'!$C$6:$L$47,10,FALSE))</f>
        <v/>
      </c>
      <c r="AH52" s="76" t="str">
        <f>IF(AH51="","",VLOOKUP(AH51,'[3]【記載例】シフト記号表（勤務時間帯）'!$C$6:$L$47,10,FALSE))</f>
        <v/>
      </c>
      <c r="AI52" s="76" t="str">
        <f>IF(AI51="","",VLOOKUP(AI51,'[3]【記載例】シフト記号表（勤務時間帯）'!$C$6:$L$47,10,FALSE))</f>
        <v/>
      </c>
      <c r="AJ52" s="77" t="str">
        <f>IF(AJ51="","",VLOOKUP(AJ51,'[3]【記載例】シフト記号表（勤務時間帯）'!$C$6:$L$47,10,FALSE))</f>
        <v/>
      </c>
      <c r="AK52" s="75" t="str">
        <f>IF(AK51="","",VLOOKUP(AK51,'[3]【記載例】シフト記号表（勤務時間帯）'!$C$6:$L$47,10,FALSE))</f>
        <v/>
      </c>
      <c r="AL52" s="76" t="str">
        <f>IF(AL51="","",VLOOKUP(AL51,'[3]【記載例】シフト記号表（勤務時間帯）'!$C$6:$L$47,10,FALSE))</f>
        <v/>
      </c>
      <c r="AM52" s="76" t="str">
        <f>IF(AM51="","",VLOOKUP(AM51,'[3]【記載例】シフト記号表（勤務時間帯）'!$C$6:$L$47,10,FALSE))</f>
        <v/>
      </c>
      <c r="AN52" s="76" t="str">
        <f>IF(AN51="","",VLOOKUP(AN51,'[3]【記載例】シフト記号表（勤務時間帯）'!$C$6:$L$47,10,FALSE))</f>
        <v/>
      </c>
      <c r="AO52" s="76" t="str">
        <f>IF(AO51="","",VLOOKUP(AO51,'[3]【記載例】シフト記号表（勤務時間帯）'!$C$6:$L$47,10,FALSE))</f>
        <v/>
      </c>
      <c r="AP52" s="76" t="str">
        <f>IF(AP51="","",VLOOKUP(AP51,'[3]【記載例】シフト記号表（勤務時間帯）'!$C$6:$L$47,10,FALSE))</f>
        <v/>
      </c>
      <c r="AQ52" s="77" t="str">
        <f>IF(AQ51="","",VLOOKUP(AQ51,'[3]【記載例】シフト記号表（勤務時間帯）'!$C$6:$L$47,10,FALSE))</f>
        <v/>
      </c>
      <c r="AR52" s="75" t="str">
        <f>IF(AR51="","",VLOOKUP(AR51,'[3]【記載例】シフト記号表（勤務時間帯）'!$C$6:$L$47,10,FALSE))</f>
        <v/>
      </c>
      <c r="AS52" s="76" t="str">
        <f>IF(AS51="","",VLOOKUP(AS51,'[3]【記載例】シフト記号表（勤務時間帯）'!$C$6:$L$47,10,FALSE))</f>
        <v/>
      </c>
      <c r="AT52" s="76" t="str">
        <f>IF(AT51="","",VLOOKUP(AT51,'[3]【記載例】シフト記号表（勤務時間帯）'!$C$6:$L$47,10,FALSE))</f>
        <v/>
      </c>
      <c r="AU52" s="76" t="str">
        <f>IF(AU51="","",VLOOKUP(AU51,'[3]【記載例】シフト記号表（勤務時間帯）'!$C$6:$L$47,10,FALSE))</f>
        <v/>
      </c>
      <c r="AV52" s="76" t="str">
        <f>IF(AV51="","",VLOOKUP(AV51,'[3]【記載例】シフト記号表（勤務時間帯）'!$C$6:$L$47,10,FALSE))</f>
        <v/>
      </c>
      <c r="AW52" s="76" t="str">
        <f>IF(AW51="","",VLOOKUP(AW51,'[3]【記載例】シフト記号表（勤務時間帯）'!$C$6:$L$47,10,FALSE))</f>
        <v/>
      </c>
      <c r="AX52" s="77" t="str">
        <f>IF(AX51="","",VLOOKUP(AX51,'[3]【記載例】シフト記号表（勤務時間帯）'!$C$6:$L$47,10,FALSE))</f>
        <v/>
      </c>
      <c r="AY52" s="75" t="str">
        <f>IF(AY51="","",VLOOKUP(AY51,'[3]【記載例】シフト記号表（勤務時間帯）'!$C$6:$L$47,10,FALSE))</f>
        <v/>
      </c>
      <c r="AZ52" s="76" t="str">
        <f>IF(AZ51="","",VLOOKUP(AZ51,'[3]【記載例】シフト記号表（勤務時間帯）'!$C$6:$L$47,10,FALSE))</f>
        <v/>
      </c>
      <c r="BA52" s="76" t="str">
        <f>IF(BA51="","",VLOOKUP(BA51,'[3]【記載例】シフト記号表（勤務時間帯）'!$C$6:$L$47,10,FALSE))</f>
        <v/>
      </c>
      <c r="BB52" s="196">
        <f>IF($BE$3="４週",SUM(W52:AX52),IF($BE$3="暦月",SUM(W52:BA52),""))</f>
        <v>0</v>
      </c>
      <c r="BC52" s="197"/>
      <c r="BD52" s="198">
        <f>IF($BE$3="４週",BB52/4,IF($BE$3="暦月",(BB52/($BE$8/7)),""))</f>
        <v>0</v>
      </c>
      <c r="BE52" s="197"/>
      <c r="BF52" s="193"/>
      <c r="BG52" s="194"/>
      <c r="BH52" s="194"/>
      <c r="BI52" s="194"/>
      <c r="BJ52" s="195"/>
    </row>
    <row r="53" spans="2:62" ht="20.25" customHeight="1" x14ac:dyDescent="0.55000000000000004">
      <c r="B53" s="199">
        <f>B51+1</f>
        <v>20</v>
      </c>
      <c r="C53" s="201"/>
      <c r="D53" s="202"/>
      <c r="E53" s="78"/>
      <c r="F53" s="79"/>
      <c r="G53" s="78"/>
      <c r="H53" s="79"/>
      <c r="I53" s="205"/>
      <c r="J53" s="206"/>
      <c r="K53" s="209"/>
      <c r="L53" s="210"/>
      <c r="M53" s="210"/>
      <c r="N53" s="211"/>
      <c r="O53" s="215"/>
      <c r="P53" s="216"/>
      <c r="Q53" s="216"/>
      <c r="R53" s="216"/>
      <c r="S53" s="217"/>
      <c r="T53" s="80" t="s">
        <v>32</v>
      </c>
      <c r="U53" s="81"/>
      <c r="V53" s="82"/>
      <c r="W53" s="83"/>
      <c r="X53" s="84"/>
      <c r="Y53" s="84"/>
      <c r="Z53" s="84"/>
      <c r="AA53" s="84"/>
      <c r="AB53" s="84"/>
      <c r="AC53" s="85"/>
      <c r="AD53" s="83"/>
      <c r="AE53" s="84"/>
      <c r="AF53" s="84"/>
      <c r="AG53" s="84"/>
      <c r="AH53" s="84"/>
      <c r="AI53" s="84"/>
      <c r="AJ53" s="85"/>
      <c r="AK53" s="83"/>
      <c r="AL53" s="84"/>
      <c r="AM53" s="84"/>
      <c r="AN53" s="84"/>
      <c r="AO53" s="84"/>
      <c r="AP53" s="84"/>
      <c r="AQ53" s="85"/>
      <c r="AR53" s="83"/>
      <c r="AS53" s="84"/>
      <c r="AT53" s="84"/>
      <c r="AU53" s="84"/>
      <c r="AV53" s="84"/>
      <c r="AW53" s="84"/>
      <c r="AX53" s="85"/>
      <c r="AY53" s="83"/>
      <c r="AZ53" s="84"/>
      <c r="BA53" s="86"/>
      <c r="BB53" s="218"/>
      <c r="BC53" s="219"/>
      <c r="BD53" s="180"/>
      <c r="BE53" s="181"/>
      <c r="BF53" s="182"/>
      <c r="BG53" s="183"/>
      <c r="BH53" s="183"/>
      <c r="BI53" s="183"/>
      <c r="BJ53" s="184"/>
    </row>
    <row r="54" spans="2:62" ht="20.25" customHeight="1" thickBot="1" x14ac:dyDescent="0.6">
      <c r="B54" s="220"/>
      <c r="C54" s="221"/>
      <c r="D54" s="222"/>
      <c r="E54" s="93"/>
      <c r="F54" s="94">
        <f>C53</f>
        <v>0</v>
      </c>
      <c r="G54" s="93"/>
      <c r="H54" s="94">
        <f>I53</f>
        <v>0</v>
      </c>
      <c r="I54" s="223"/>
      <c r="J54" s="224"/>
      <c r="K54" s="225"/>
      <c r="L54" s="226"/>
      <c r="M54" s="226"/>
      <c r="N54" s="227"/>
      <c r="O54" s="228"/>
      <c r="P54" s="229"/>
      <c r="Q54" s="229"/>
      <c r="R54" s="229"/>
      <c r="S54" s="230"/>
      <c r="T54" s="95" t="s">
        <v>33</v>
      </c>
      <c r="U54" s="96"/>
      <c r="V54" s="97"/>
      <c r="W54" s="98" t="str">
        <f>IF(W53="","",VLOOKUP(W53,'[3]【記載例】シフト記号表（勤務時間帯）'!$C$6:$L$47,10,FALSE))</f>
        <v/>
      </c>
      <c r="X54" s="99" t="str">
        <f>IF(X53="","",VLOOKUP(X53,'[3]【記載例】シフト記号表（勤務時間帯）'!$C$6:$L$47,10,FALSE))</f>
        <v/>
      </c>
      <c r="Y54" s="99" t="str">
        <f>IF(Y53="","",VLOOKUP(Y53,'[3]【記載例】シフト記号表（勤務時間帯）'!$C$6:$L$47,10,FALSE))</f>
        <v/>
      </c>
      <c r="Z54" s="99" t="str">
        <f>IF(Z53="","",VLOOKUP(Z53,'[3]【記載例】シフト記号表（勤務時間帯）'!$C$6:$L$47,10,FALSE))</f>
        <v/>
      </c>
      <c r="AA54" s="99" t="str">
        <f>IF(AA53="","",VLOOKUP(AA53,'[3]【記載例】シフト記号表（勤務時間帯）'!$C$6:$L$47,10,FALSE))</f>
        <v/>
      </c>
      <c r="AB54" s="99" t="str">
        <f>IF(AB53="","",VLOOKUP(AB53,'[3]【記載例】シフト記号表（勤務時間帯）'!$C$6:$L$47,10,FALSE))</f>
        <v/>
      </c>
      <c r="AC54" s="100" t="str">
        <f>IF(AC53="","",VLOOKUP(AC53,'[3]【記載例】シフト記号表（勤務時間帯）'!$C$6:$L$47,10,FALSE))</f>
        <v/>
      </c>
      <c r="AD54" s="98" t="str">
        <f>IF(AD53="","",VLOOKUP(AD53,'[3]【記載例】シフト記号表（勤務時間帯）'!$C$6:$L$47,10,FALSE))</f>
        <v/>
      </c>
      <c r="AE54" s="99" t="str">
        <f>IF(AE53="","",VLOOKUP(AE53,'[3]【記載例】シフト記号表（勤務時間帯）'!$C$6:$L$47,10,FALSE))</f>
        <v/>
      </c>
      <c r="AF54" s="99" t="str">
        <f>IF(AF53="","",VLOOKUP(AF53,'[3]【記載例】シフト記号表（勤務時間帯）'!$C$6:$L$47,10,FALSE))</f>
        <v/>
      </c>
      <c r="AG54" s="99" t="str">
        <f>IF(AG53="","",VLOOKUP(AG53,'[3]【記載例】シフト記号表（勤務時間帯）'!$C$6:$L$47,10,FALSE))</f>
        <v/>
      </c>
      <c r="AH54" s="99" t="str">
        <f>IF(AH53="","",VLOOKUP(AH53,'[3]【記載例】シフト記号表（勤務時間帯）'!$C$6:$L$47,10,FALSE))</f>
        <v/>
      </c>
      <c r="AI54" s="99" t="str">
        <f>IF(AI53="","",VLOOKUP(AI53,'[3]【記載例】シフト記号表（勤務時間帯）'!$C$6:$L$47,10,FALSE))</f>
        <v/>
      </c>
      <c r="AJ54" s="100" t="str">
        <f>IF(AJ53="","",VLOOKUP(AJ53,'[3]【記載例】シフト記号表（勤務時間帯）'!$C$6:$L$47,10,FALSE))</f>
        <v/>
      </c>
      <c r="AK54" s="98" t="str">
        <f>IF(AK53="","",VLOOKUP(AK53,'[3]【記載例】シフト記号表（勤務時間帯）'!$C$6:$L$47,10,FALSE))</f>
        <v/>
      </c>
      <c r="AL54" s="99" t="str">
        <f>IF(AL53="","",VLOOKUP(AL53,'[3]【記載例】シフト記号表（勤務時間帯）'!$C$6:$L$47,10,FALSE))</f>
        <v/>
      </c>
      <c r="AM54" s="99" t="str">
        <f>IF(AM53="","",VLOOKUP(AM53,'[3]【記載例】シフト記号表（勤務時間帯）'!$C$6:$L$47,10,FALSE))</f>
        <v/>
      </c>
      <c r="AN54" s="99" t="str">
        <f>IF(AN53="","",VLOOKUP(AN53,'[3]【記載例】シフト記号表（勤務時間帯）'!$C$6:$L$47,10,FALSE))</f>
        <v/>
      </c>
      <c r="AO54" s="99" t="str">
        <f>IF(AO53="","",VLOOKUP(AO53,'[3]【記載例】シフト記号表（勤務時間帯）'!$C$6:$L$47,10,FALSE))</f>
        <v/>
      </c>
      <c r="AP54" s="99" t="str">
        <f>IF(AP53="","",VLOOKUP(AP53,'[3]【記載例】シフト記号表（勤務時間帯）'!$C$6:$L$47,10,FALSE))</f>
        <v/>
      </c>
      <c r="AQ54" s="100" t="str">
        <f>IF(AQ53="","",VLOOKUP(AQ53,'[3]【記載例】シフト記号表（勤務時間帯）'!$C$6:$L$47,10,FALSE))</f>
        <v/>
      </c>
      <c r="AR54" s="98" t="str">
        <f>IF(AR53="","",VLOOKUP(AR53,'[3]【記載例】シフト記号表（勤務時間帯）'!$C$6:$L$47,10,FALSE))</f>
        <v/>
      </c>
      <c r="AS54" s="99" t="str">
        <f>IF(AS53="","",VLOOKUP(AS53,'[3]【記載例】シフト記号表（勤務時間帯）'!$C$6:$L$47,10,FALSE))</f>
        <v/>
      </c>
      <c r="AT54" s="99" t="str">
        <f>IF(AT53="","",VLOOKUP(AT53,'[3]【記載例】シフト記号表（勤務時間帯）'!$C$6:$L$47,10,FALSE))</f>
        <v/>
      </c>
      <c r="AU54" s="99" t="str">
        <f>IF(AU53="","",VLOOKUP(AU53,'[3]【記載例】シフト記号表（勤務時間帯）'!$C$6:$L$47,10,FALSE))</f>
        <v/>
      </c>
      <c r="AV54" s="99" t="str">
        <f>IF(AV53="","",VLOOKUP(AV53,'[3]【記載例】シフト記号表（勤務時間帯）'!$C$6:$L$47,10,FALSE))</f>
        <v/>
      </c>
      <c r="AW54" s="99" t="str">
        <f>IF(AW53="","",VLOOKUP(AW53,'[3]【記載例】シフト記号表（勤務時間帯）'!$C$6:$L$47,10,FALSE))</f>
        <v/>
      </c>
      <c r="AX54" s="100" t="str">
        <f>IF(AX53="","",VLOOKUP(AX53,'[3]【記載例】シフト記号表（勤務時間帯）'!$C$6:$L$47,10,FALSE))</f>
        <v/>
      </c>
      <c r="AY54" s="98" t="str">
        <f>IF(AY53="","",VLOOKUP(AY53,'[3]【記載例】シフト記号表（勤務時間帯）'!$C$6:$L$47,10,FALSE))</f>
        <v/>
      </c>
      <c r="AZ54" s="99" t="str">
        <f>IF(AZ53="","",VLOOKUP(AZ53,'[3]【記載例】シフト記号表（勤務時間帯）'!$C$6:$L$47,10,FALSE))</f>
        <v/>
      </c>
      <c r="BA54" s="99" t="str">
        <f>IF(BA53="","",VLOOKUP(BA53,'[3]【記載例】シフト記号表（勤務時間帯）'!$C$6:$L$47,10,FALSE))</f>
        <v/>
      </c>
      <c r="BB54" s="188">
        <f>IF($BE$3="４週",SUM(W54:AX54),IF($BE$3="暦月",SUM(W54:BA54),""))</f>
        <v>0</v>
      </c>
      <c r="BC54" s="189"/>
      <c r="BD54" s="190">
        <f>IF($BE$3="４週",BB54/4,IF($BE$3="暦月",(BB54/($BE$8/7)),""))</f>
        <v>0</v>
      </c>
      <c r="BE54" s="189"/>
      <c r="BF54" s="185"/>
      <c r="BG54" s="186"/>
      <c r="BH54" s="186"/>
      <c r="BI54" s="186"/>
      <c r="BJ54" s="187"/>
    </row>
    <row r="55" spans="2:62" ht="20.25" customHeight="1" x14ac:dyDescent="0.55000000000000004">
      <c r="B55" s="101"/>
      <c r="C55" s="102"/>
      <c r="D55" s="102"/>
      <c r="E55" s="102"/>
      <c r="F55" s="102"/>
      <c r="G55" s="102"/>
      <c r="H55" s="102"/>
      <c r="I55" s="103"/>
      <c r="J55" s="103"/>
      <c r="K55" s="102"/>
      <c r="L55" s="102"/>
      <c r="M55" s="102"/>
      <c r="N55" s="102"/>
      <c r="O55" s="104"/>
      <c r="P55" s="104"/>
      <c r="Q55" s="104"/>
      <c r="R55" s="105"/>
      <c r="S55" s="105"/>
      <c r="T55" s="105"/>
      <c r="U55" s="106"/>
      <c r="V55" s="107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9"/>
      <c r="BE55" s="109"/>
      <c r="BF55" s="104"/>
      <c r="BG55" s="104"/>
      <c r="BH55" s="104"/>
      <c r="BI55" s="104"/>
      <c r="BJ55" s="104"/>
    </row>
    <row r="56" spans="2:62" ht="20.25" customHeight="1" x14ac:dyDescent="0.55000000000000004">
      <c r="B56" s="101"/>
      <c r="C56" s="102"/>
      <c r="D56" s="102"/>
      <c r="E56" s="102"/>
      <c r="F56" s="102"/>
      <c r="G56" s="102"/>
      <c r="H56" s="102"/>
      <c r="I56" s="110"/>
      <c r="J56" s="111" t="s">
        <v>34</v>
      </c>
      <c r="K56" s="111"/>
      <c r="L56" s="111"/>
      <c r="M56" s="111"/>
      <c r="N56" s="111"/>
      <c r="O56" s="111"/>
      <c r="P56" s="111"/>
      <c r="Q56" s="111"/>
      <c r="R56" s="111"/>
      <c r="S56" s="111"/>
      <c r="T56" s="112"/>
      <c r="U56" s="111"/>
      <c r="V56" s="111"/>
      <c r="W56" s="111"/>
      <c r="X56" s="111"/>
      <c r="Y56" s="111"/>
      <c r="Z56" s="113"/>
      <c r="AA56" s="111" t="s">
        <v>35</v>
      </c>
      <c r="AB56" s="111"/>
      <c r="AC56" s="111"/>
      <c r="AD56" s="111"/>
      <c r="AE56" s="111"/>
      <c r="AF56" s="111"/>
      <c r="AG56" s="113"/>
      <c r="AH56" s="113"/>
      <c r="AI56" s="112" t="s">
        <v>36</v>
      </c>
      <c r="AJ56" s="111"/>
      <c r="AK56" s="111"/>
      <c r="AL56" s="111"/>
      <c r="AM56" s="111"/>
      <c r="AN56" s="111"/>
      <c r="AO56" s="114" t="s">
        <v>37</v>
      </c>
      <c r="AP56" s="191" t="s">
        <v>38</v>
      </c>
      <c r="AQ56" s="192"/>
      <c r="AR56" s="115"/>
      <c r="AS56" s="115"/>
      <c r="AT56" s="111"/>
      <c r="AU56" s="111"/>
      <c r="AV56" s="111"/>
    </row>
    <row r="57" spans="2:62" ht="20.25" customHeight="1" x14ac:dyDescent="0.55000000000000004">
      <c r="B57" s="101"/>
      <c r="C57" s="102"/>
      <c r="D57" s="102"/>
      <c r="E57" s="102"/>
      <c r="F57" s="102"/>
      <c r="G57" s="102"/>
      <c r="H57" s="102"/>
      <c r="I57" s="110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2"/>
      <c r="U57" s="111"/>
      <c r="V57" s="111"/>
      <c r="W57" s="111"/>
      <c r="X57" s="111"/>
      <c r="Y57" s="111"/>
      <c r="Z57" s="113"/>
      <c r="AA57" s="164" t="s">
        <v>39</v>
      </c>
      <c r="AB57" s="164"/>
      <c r="AC57" s="164" t="s">
        <v>40</v>
      </c>
      <c r="AD57" s="164"/>
      <c r="AE57" s="164"/>
      <c r="AF57" s="164"/>
      <c r="AG57" s="113"/>
      <c r="AH57" s="113"/>
      <c r="AI57" s="111" t="s">
        <v>41</v>
      </c>
      <c r="AJ57" s="111"/>
      <c r="AK57" s="111"/>
      <c r="AL57" s="111"/>
      <c r="AM57" s="111"/>
      <c r="AN57" s="111" t="s">
        <v>42</v>
      </c>
      <c r="AO57" s="111"/>
      <c r="AP57" s="111"/>
      <c r="AQ57" s="111"/>
      <c r="AR57" s="112"/>
      <c r="AS57" s="111"/>
      <c r="AT57" s="111"/>
      <c r="AU57" s="111"/>
      <c r="AV57" s="111"/>
    </row>
    <row r="58" spans="2:62" ht="20.25" customHeight="1" x14ac:dyDescent="0.55000000000000004">
      <c r="B58" s="101"/>
      <c r="C58" s="102"/>
      <c r="D58" s="102"/>
      <c r="E58" s="102"/>
      <c r="F58" s="102"/>
      <c r="G58" s="102"/>
      <c r="H58" s="102"/>
      <c r="I58" s="110"/>
      <c r="J58" s="111"/>
      <c r="K58" s="178" t="s">
        <v>43</v>
      </c>
      <c r="L58" s="178"/>
      <c r="M58" s="178" t="s">
        <v>44</v>
      </c>
      <c r="N58" s="178"/>
      <c r="O58" s="178"/>
      <c r="P58" s="178"/>
      <c r="Q58" s="111"/>
      <c r="R58" s="179" t="s">
        <v>45</v>
      </c>
      <c r="S58" s="179"/>
      <c r="T58" s="179"/>
      <c r="U58" s="179"/>
      <c r="V58" s="116"/>
      <c r="W58" s="117" t="s">
        <v>46</v>
      </c>
      <c r="X58" s="117"/>
      <c r="Y58" s="26"/>
      <c r="Z58" s="113"/>
      <c r="AA58" s="164" t="s">
        <v>188</v>
      </c>
      <c r="AB58" s="164"/>
      <c r="AC58" s="164" t="s">
        <v>48</v>
      </c>
      <c r="AD58" s="164"/>
      <c r="AE58" s="164"/>
      <c r="AF58" s="164"/>
      <c r="AG58" s="113"/>
      <c r="AH58" s="113"/>
      <c r="AI58" s="111" t="str">
        <f>IF($AP$56="週","対象時間数（週平均）","対象時間数（当月合計）")</f>
        <v>対象時間数（週平均）</v>
      </c>
      <c r="AJ58" s="111"/>
      <c r="AK58" s="111"/>
      <c r="AL58" s="111"/>
      <c r="AM58" s="111"/>
      <c r="AN58" s="111" t="str">
        <f>IF($AP$56="週","週に勤務すべき時間数","当月に勤務すべき時間数")</f>
        <v>週に勤務すべき時間数</v>
      </c>
      <c r="AO58" s="111"/>
      <c r="AP58" s="111"/>
      <c r="AQ58" s="111"/>
      <c r="AR58" s="112"/>
      <c r="AS58" s="111" t="s">
        <v>49</v>
      </c>
      <c r="AT58" s="111"/>
      <c r="AU58" s="111"/>
      <c r="AV58" s="111"/>
    </row>
    <row r="59" spans="2:62" ht="20.25" customHeight="1" x14ac:dyDescent="0.55000000000000004">
      <c r="B59" s="101"/>
      <c r="C59" s="102"/>
      <c r="D59" s="102"/>
      <c r="E59" s="102"/>
      <c r="F59" s="102"/>
      <c r="G59" s="102"/>
      <c r="H59" s="102"/>
      <c r="I59" s="110"/>
      <c r="J59" s="111"/>
      <c r="K59" s="175"/>
      <c r="L59" s="175"/>
      <c r="M59" s="175" t="s">
        <v>50</v>
      </c>
      <c r="N59" s="175"/>
      <c r="O59" s="175" t="s">
        <v>51</v>
      </c>
      <c r="P59" s="175"/>
      <c r="Q59" s="111"/>
      <c r="R59" s="175" t="s">
        <v>50</v>
      </c>
      <c r="S59" s="175"/>
      <c r="T59" s="175" t="s">
        <v>51</v>
      </c>
      <c r="U59" s="175"/>
      <c r="V59" s="116"/>
      <c r="W59" s="117" t="s">
        <v>52</v>
      </c>
      <c r="X59" s="117"/>
      <c r="Y59" s="26"/>
      <c r="Z59" s="113"/>
      <c r="AA59" s="164" t="s">
        <v>189</v>
      </c>
      <c r="AB59" s="164"/>
      <c r="AC59" s="164" t="s">
        <v>54</v>
      </c>
      <c r="AD59" s="164"/>
      <c r="AE59" s="164"/>
      <c r="AF59" s="164"/>
      <c r="AG59" s="113"/>
      <c r="AH59" s="113"/>
      <c r="AI59" s="163">
        <f>IF($AP$56="週",T64,R64)</f>
        <v>200</v>
      </c>
      <c r="AJ59" s="163"/>
      <c r="AK59" s="163"/>
      <c r="AL59" s="163"/>
      <c r="AM59" s="118" t="s">
        <v>190</v>
      </c>
      <c r="AN59" s="164">
        <f>IF($AP$56="週",$BA$6,$BE$6)</f>
        <v>40</v>
      </c>
      <c r="AO59" s="164"/>
      <c r="AP59" s="164"/>
      <c r="AQ59" s="164"/>
      <c r="AR59" s="118" t="s">
        <v>191</v>
      </c>
      <c r="AS59" s="165">
        <f>ROUNDDOWN(AI59/AN59,1)</f>
        <v>5</v>
      </c>
      <c r="AT59" s="165"/>
      <c r="AU59" s="165"/>
      <c r="AV59" s="165"/>
    </row>
    <row r="60" spans="2:62" ht="20.25" customHeight="1" x14ac:dyDescent="0.55000000000000004">
      <c r="B60" s="101"/>
      <c r="C60" s="102"/>
      <c r="D60" s="102"/>
      <c r="E60" s="102"/>
      <c r="F60" s="102"/>
      <c r="G60" s="102"/>
      <c r="H60" s="102"/>
      <c r="I60" s="110"/>
      <c r="J60" s="111"/>
      <c r="K60" s="164" t="s">
        <v>192</v>
      </c>
      <c r="L60" s="164"/>
      <c r="M60" s="167">
        <f>SUMIFS($BB$15:$BB$54,$F$15:$F$54,"看護職員",$H$15:$H$54,"A")</f>
        <v>800</v>
      </c>
      <c r="N60" s="167"/>
      <c r="O60" s="168">
        <f>SUMIFS($BD$15:$BD$54,$F$15:$F$54,"看護職員",$H$15:$H$54,"A")</f>
        <v>186.66666666666669</v>
      </c>
      <c r="P60" s="168"/>
      <c r="Q60" s="119"/>
      <c r="R60" s="171">
        <v>800</v>
      </c>
      <c r="S60" s="171"/>
      <c r="T60" s="171">
        <v>200</v>
      </c>
      <c r="U60" s="171"/>
      <c r="V60" s="120"/>
      <c r="W60" s="176">
        <v>0</v>
      </c>
      <c r="X60" s="177"/>
      <c r="Y60" s="26"/>
      <c r="Z60" s="113"/>
      <c r="AA60" s="164" t="s">
        <v>63</v>
      </c>
      <c r="AB60" s="164"/>
      <c r="AC60" s="164" t="s">
        <v>58</v>
      </c>
      <c r="AD60" s="164"/>
      <c r="AE60" s="164"/>
      <c r="AF60" s="164"/>
      <c r="AG60" s="113"/>
      <c r="AH60" s="113"/>
      <c r="AI60" s="111"/>
      <c r="AJ60" s="111"/>
      <c r="AK60" s="111"/>
      <c r="AL60" s="111"/>
      <c r="AM60" s="111"/>
      <c r="AN60" s="111"/>
      <c r="AO60" s="111"/>
      <c r="AP60" s="111"/>
      <c r="AQ60" s="111"/>
      <c r="AR60" s="112"/>
      <c r="AS60" s="111" t="s">
        <v>59</v>
      </c>
      <c r="AT60" s="111"/>
      <c r="AU60" s="111"/>
      <c r="AV60" s="111"/>
    </row>
    <row r="61" spans="2:62" ht="20.25" customHeight="1" x14ac:dyDescent="0.55000000000000004">
      <c r="B61" s="101"/>
      <c r="C61" s="102"/>
      <c r="D61" s="102"/>
      <c r="E61" s="102"/>
      <c r="F61" s="102"/>
      <c r="G61" s="102"/>
      <c r="H61" s="102"/>
      <c r="I61" s="110"/>
      <c r="J61" s="111"/>
      <c r="K61" s="164" t="s">
        <v>189</v>
      </c>
      <c r="L61" s="164"/>
      <c r="M61" s="167">
        <f>SUMIFS($BB$15:$BB$54,$F$15:$F$54,"看護職員",$H$15:$H$54,"B")</f>
        <v>0</v>
      </c>
      <c r="N61" s="167"/>
      <c r="O61" s="168">
        <f>SUMIFS($BD$15:$BD$54,$F$15:$F$54,"看護職員",$H$15:$H$54,"B")</f>
        <v>0</v>
      </c>
      <c r="P61" s="168"/>
      <c r="Q61" s="119"/>
      <c r="R61" s="171">
        <v>0</v>
      </c>
      <c r="S61" s="171"/>
      <c r="T61" s="171">
        <v>0</v>
      </c>
      <c r="U61" s="171"/>
      <c r="V61" s="120"/>
      <c r="W61" s="176">
        <v>0</v>
      </c>
      <c r="X61" s="177"/>
      <c r="Y61" s="26"/>
      <c r="Z61" s="113"/>
      <c r="AA61" s="164" t="s">
        <v>193</v>
      </c>
      <c r="AB61" s="164"/>
      <c r="AC61" s="164" t="s">
        <v>61</v>
      </c>
      <c r="AD61" s="164"/>
      <c r="AE61" s="164"/>
      <c r="AF61" s="164"/>
      <c r="AG61" s="113"/>
      <c r="AH61" s="113"/>
      <c r="AI61" s="111" t="s">
        <v>62</v>
      </c>
      <c r="AJ61" s="111"/>
      <c r="AK61" s="111"/>
      <c r="AL61" s="111"/>
      <c r="AM61" s="111"/>
      <c r="AN61" s="111"/>
      <c r="AO61" s="111"/>
      <c r="AP61" s="111"/>
      <c r="AQ61" s="111"/>
      <c r="AR61" s="112"/>
      <c r="AS61" s="111"/>
      <c r="AT61" s="111"/>
      <c r="AU61" s="111"/>
      <c r="AV61" s="111"/>
    </row>
    <row r="62" spans="2:62" ht="20.25" customHeight="1" x14ac:dyDescent="0.55000000000000004">
      <c r="B62" s="101"/>
      <c r="C62" s="102"/>
      <c r="D62" s="102"/>
      <c r="E62" s="102"/>
      <c r="F62" s="102"/>
      <c r="G62" s="102"/>
      <c r="H62" s="102"/>
      <c r="I62" s="110"/>
      <c r="J62" s="111"/>
      <c r="K62" s="164" t="s">
        <v>63</v>
      </c>
      <c r="L62" s="164"/>
      <c r="M62" s="167">
        <f>SUMIFS($BB$15:$BB$54,$F$15:$F$54,"看護職員",$H$15:$H$54,"C")</f>
        <v>0</v>
      </c>
      <c r="N62" s="167"/>
      <c r="O62" s="168">
        <f>SUMIFS($BD$15:$BD$54,$F$15:$F$54,"看護職員",$H$15:$H$54,"C")</f>
        <v>0</v>
      </c>
      <c r="P62" s="168"/>
      <c r="Q62" s="119"/>
      <c r="R62" s="171">
        <v>0</v>
      </c>
      <c r="S62" s="171"/>
      <c r="T62" s="172">
        <v>0</v>
      </c>
      <c r="U62" s="172"/>
      <c r="V62" s="120"/>
      <c r="W62" s="173" t="s">
        <v>194</v>
      </c>
      <c r="X62" s="174"/>
      <c r="Y62" s="26"/>
      <c r="Z62" s="113"/>
      <c r="AA62" s="26"/>
      <c r="AB62" s="26"/>
      <c r="AC62" s="26"/>
      <c r="AD62" s="26"/>
      <c r="AE62" s="26"/>
      <c r="AF62" s="26"/>
      <c r="AG62" s="113"/>
      <c r="AH62" s="113"/>
      <c r="AI62" s="111" t="s">
        <v>46</v>
      </c>
      <c r="AJ62" s="111"/>
      <c r="AK62" s="111"/>
      <c r="AL62" s="111"/>
      <c r="AM62" s="111"/>
      <c r="AN62" s="111"/>
      <c r="AO62" s="111"/>
      <c r="AP62" s="111"/>
      <c r="AQ62" s="111"/>
      <c r="AR62" s="112"/>
      <c r="AS62" s="178"/>
      <c r="AT62" s="178"/>
      <c r="AU62" s="178"/>
      <c r="AV62" s="178"/>
    </row>
    <row r="63" spans="2:62" ht="20.25" customHeight="1" x14ac:dyDescent="0.55000000000000004">
      <c r="B63" s="101"/>
      <c r="C63" s="102"/>
      <c r="D63" s="102"/>
      <c r="E63" s="102"/>
      <c r="F63" s="102"/>
      <c r="G63" s="102"/>
      <c r="H63" s="102"/>
      <c r="I63" s="110"/>
      <c r="J63" s="111"/>
      <c r="K63" s="164" t="s">
        <v>193</v>
      </c>
      <c r="L63" s="164"/>
      <c r="M63" s="167">
        <f>SUMIFS($BB$15:$BB$54,$F$15:$F$54,"看護職員",$H$15:$H$54,"D")</f>
        <v>0</v>
      </c>
      <c r="N63" s="167"/>
      <c r="O63" s="168">
        <f>SUMIFS($BD$15:$BD$54,$F$15:$F$54,"看護職員",$H$15:$H$54,"D")</f>
        <v>0</v>
      </c>
      <c r="P63" s="168"/>
      <c r="Q63" s="119"/>
      <c r="R63" s="171">
        <v>0</v>
      </c>
      <c r="S63" s="171"/>
      <c r="T63" s="172">
        <v>0</v>
      </c>
      <c r="U63" s="172"/>
      <c r="V63" s="120"/>
      <c r="W63" s="173" t="s">
        <v>195</v>
      </c>
      <c r="X63" s="174"/>
      <c r="Y63" s="26"/>
      <c r="Z63" s="113"/>
      <c r="AA63" s="26"/>
      <c r="AB63" s="26"/>
      <c r="AC63" s="26"/>
      <c r="AD63" s="26"/>
      <c r="AE63" s="26"/>
      <c r="AF63" s="26"/>
      <c r="AG63" s="113"/>
      <c r="AH63" s="113"/>
      <c r="AI63" s="116" t="s">
        <v>66</v>
      </c>
      <c r="AJ63" s="116"/>
      <c r="AK63" s="116"/>
      <c r="AL63" s="116"/>
      <c r="AM63" s="116"/>
      <c r="AN63" s="111" t="s">
        <v>67</v>
      </c>
      <c r="AO63" s="116"/>
      <c r="AP63" s="116"/>
      <c r="AQ63" s="116"/>
      <c r="AR63" s="116"/>
      <c r="AS63" s="175" t="s">
        <v>68</v>
      </c>
      <c r="AT63" s="175"/>
      <c r="AU63" s="175"/>
      <c r="AV63" s="175"/>
    </row>
    <row r="64" spans="2:62" ht="20.25" customHeight="1" x14ac:dyDescent="0.55000000000000004">
      <c r="B64" s="101"/>
      <c r="C64" s="102"/>
      <c r="D64" s="102"/>
      <c r="E64" s="102"/>
      <c r="F64" s="102"/>
      <c r="G64" s="102"/>
      <c r="H64" s="102"/>
      <c r="I64" s="110"/>
      <c r="J64" s="111"/>
      <c r="K64" s="164" t="s">
        <v>68</v>
      </c>
      <c r="L64" s="164"/>
      <c r="M64" s="167">
        <f>SUM(M60:N63)</f>
        <v>800</v>
      </c>
      <c r="N64" s="167"/>
      <c r="O64" s="168">
        <f>SUM(O60:P63)</f>
        <v>186.66666666666669</v>
      </c>
      <c r="P64" s="168"/>
      <c r="Q64" s="119"/>
      <c r="R64" s="167">
        <f>SUM(R60:S63)</f>
        <v>800</v>
      </c>
      <c r="S64" s="167"/>
      <c r="T64" s="168">
        <f>SUM(T60:U63)</f>
        <v>200</v>
      </c>
      <c r="U64" s="168"/>
      <c r="V64" s="120"/>
      <c r="W64" s="169">
        <f>SUM(W60:X61)</f>
        <v>0</v>
      </c>
      <c r="X64" s="170"/>
      <c r="Y64" s="26"/>
      <c r="Z64" s="113"/>
      <c r="AA64" s="26"/>
      <c r="AB64" s="26"/>
      <c r="AC64" s="26"/>
      <c r="AD64" s="26"/>
      <c r="AE64" s="26"/>
      <c r="AF64" s="26"/>
      <c r="AG64" s="113"/>
      <c r="AH64" s="113"/>
      <c r="AI64" s="164">
        <f>W64</f>
        <v>0</v>
      </c>
      <c r="AJ64" s="164"/>
      <c r="AK64" s="164"/>
      <c r="AL64" s="164"/>
      <c r="AM64" s="118" t="s">
        <v>196</v>
      </c>
      <c r="AN64" s="165">
        <f>AS59</f>
        <v>5</v>
      </c>
      <c r="AO64" s="165"/>
      <c r="AP64" s="165"/>
      <c r="AQ64" s="165"/>
      <c r="AR64" s="118" t="s">
        <v>191</v>
      </c>
      <c r="AS64" s="166">
        <f>ROUNDDOWN(AI64+AN64,1)</f>
        <v>5</v>
      </c>
      <c r="AT64" s="166"/>
      <c r="AU64" s="166"/>
      <c r="AV64" s="166"/>
    </row>
    <row r="65" spans="2:46" ht="20.25" customHeight="1" x14ac:dyDescent="0.55000000000000004">
      <c r="B65" s="101"/>
      <c r="C65" s="102"/>
      <c r="D65" s="102"/>
      <c r="E65" s="102"/>
      <c r="F65" s="102"/>
      <c r="G65" s="102"/>
      <c r="H65" s="102"/>
      <c r="I65" s="110"/>
      <c r="J65" s="110"/>
      <c r="K65" s="121"/>
      <c r="L65" s="121"/>
      <c r="M65" s="121"/>
      <c r="N65" s="121"/>
      <c r="O65" s="122"/>
      <c r="P65" s="122"/>
      <c r="Q65" s="122"/>
      <c r="R65" s="123"/>
      <c r="S65" s="123"/>
      <c r="T65" s="123"/>
      <c r="U65" s="123"/>
      <c r="V65" s="124"/>
      <c r="W65" s="113"/>
      <c r="X65" s="113"/>
      <c r="Y65" s="113"/>
      <c r="Z65" s="113"/>
      <c r="AA65" s="26"/>
      <c r="AB65" s="26"/>
      <c r="AC65" s="26"/>
      <c r="AD65" s="26"/>
      <c r="AE65" s="26"/>
      <c r="AF65" s="26"/>
      <c r="AG65" s="26"/>
      <c r="AH65" s="26"/>
    </row>
    <row r="66" spans="2:46" ht="20.25" customHeight="1" x14ac:dyDescent="0.55000000000000004">
      <c r="B66" s="101"/>
      <c r="C66" s="102"/>
      <c r="D66" s="102"/>
      <c r="E66" s="102"/>
      <c r="F66" s="102"/>
      <c r="G66" s="102"/>
      <c r="H66" s="102"/>
      <c r="I66" s="110"/>
      <c r="J66" s="110"/>
      <c r="Y66" s="113"/>
      <c r="Z66" s="113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P66" s="104"/>
      <c r="AQ66" s="104"/>
      <c r="AR66" s="104"/>
      <c r="AS66" s="104"/>
      <c r="AT66" s="104"/>
    </row>
    <row r="67" spans="2:46" ht="20.25" customHeight="1" x14ac:dyDescent="0.55000000000000004">
      <c r="B67" s="101"/>
      <c r="C67" s="102"/>
      <c r="D67" s="102"/>
      <c r="E67" s="102"/>
      <c r="F67" s="102"/>
      <c r="G67" s="102"/>
      <c r="H67" s="102"/>
      <c r="I67" s="110"/>
      <c r="J67" s="110"/>
      <c r="Y67" s="113"/>
      <c r="Z67" s="113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P67" s="104"/>
      <c r="AQ67" s="104"/>
      <c r="AR67" s="104"/>
      <c r="AS67" s="104"/>
      <c r="AT67" s="104"/>
    </row>
    <row r="68" spans="2:46" ht="20.25" customHeight="1" x14ac:dyDescent="0.55000000000000004">
      <c r="B68" s="101"/>
      <c r="C68" s="102"/>
      <c r="D68" s="102"/>
      <c r="E68" s="102"/>
      <c r="F68" s="102"/>
      <c r="G68" s="102"/>
      <c r="H68" s="102"/>
      <c r="I68" s="110"/>
      <c r="J68" s="110"/>
      <c r="Y68" s="113"/>
      <c r="Z68" s="113"/>
      <c r="AG68" s="26"/>
      <c r="AH68" s="26"/>
      <c r="AI68" s="26"/>
      <c r="AJ68" s="26"/>
      <c r="AK68" s="26"/>
      <c r="AL68" s="26"/>
      <c r="AM68" s="26"/>
      <c r="AN68" s="26"/>
      <c r="AP68" s="104"/>
      <c r="AQ68" s="104"/>
      <c r="AR68" s="104"/>
      <c r="AS68" s="104"/>
      <c r="AT68" s="104"/>
    </row>
    <row r="69" spans="2:46" ht="20.25" customHeight="1" x14ac:dyDescent="0.55000000000000004">
      <c r="I69" s="26"/>
      <c r="J69" s="26"/>
      <c r="Y69" s="26"/>
      <c r="Z69" s="26"/>
      <c r="AG69" s="26"/>
      <c r="AH69" s="26"/>
      <c r="AI69" s="26"/>
      <c r="AJ69" s="26"/>
      <c r="AK69" s="26"/>
      <c r="AL69" s="26"/>
      <c r="AM69" s="26"/>
      <c r="AN69" s="26"/>
    </row>
    <row r="70" spans="2:46" ht="20.25" customHeight="1" x14ac:dyDescent="0.55000000000000004">
      <c r="I70" s="26"/>
      <c r="J70" s="26"/>
      <c r="Y70" s="26"/>
      <c r="Z70" s="26"/>
      <c r="AG70" s="26"/>
      <c r="AH70" s="26"/>
      <c r="AI70" s="26"/>
      <c r="AJ70" s="26"/>
      <c r="AK70" s="26"/>
      <c r="AL70" s="26"/>
      <c r="AM70" s="26"/>
      <c r="AN70" s="26"/>
    </row>
    <row r="71" spans="2:46" ht="20.25" customHeight="1" x14ac:dyDescent="0.55000000000000004">
      <c r="I71" s="26"/>
      <c r="J71" s="26"/>
      <c r="Y71" s="26"/>
      <c r="Z71" s="26"/>
    </row>
    <row r="72" spans="2:46" ht="20.25" customHeight="1" x14ac:dyDescent="0.55000000000000004">
      <c r="I72" s="26"/>
      <c r="J72" s="26"/>
      <c r="Y72" s="26"/>
      <c r="Z72" s="26"/>
    </row>
    <row r="73" spans="2:46" ht="20.25" customHeight="1" x14ac:dyDescent="0.55000000000000004">
      <c r="I73" s="26"/>
      <c r="J73" s="26"/>
      <c r="Y73" s="26"/>
      <c r="Z73" s="26"/>
    </row>
    <row r="74" spans="2:46" ht="20.25" customHeight="1" x14ac:dyDescent="0.55000000000000004">
      <c r="I74" s="26"/>
      <c r="J74" s="26"/>
      <c r="Y74" s="125"/>
      <c r="Z74" s="125"/>
    </row>
    <row r="75" spans="2:46" ht="20.25" customHeight="1" x14ac:dyDescent="0.55000000000000004"/>
    <row r="76" spans="2:46" ht="20.25" customHeight="1" x14ac:dyDescent="0.55000000000000004"/>
    <row r="77" spans="2:46" ht="20.25" customHeight="1" x14ac:dyDescent="0.55000000000000004"/>
    <row r="78" spans="2:46" ht="20.25" customHeight="1" x14ac:dyDescent="0.55000000000000004"/>
    <row r="79" spans="2:46" ht="20.25" customHeight="1" x14ac:dyDescent="0.55000000000000004"/>
    <row r="80" spans="2:46" ht="20.25" customHeight="1" x14ac:dyDescent="0.55000000000000004"/>
    <row r="81" ht="20.25" customHeight="1" x14ac:dyDescent="0.55000000000000004"/>
    <row r="82" ht="20.25" customHeight="1" x14ac:dyDescent="0.55000000000000004"/>
    <row r="83" ht="20.25" customHeight="1" x14ac:dyDescent="0.55000000000000004"/>
    <row r="84" ht="20.25" customHeight="1" x14ac:dyDescent="0.55000000000000004"/>
    <row r="85" ht="20.25" customHeight="1" x14ac:dyDescent="0.55000000000000004"/>
    <row r="86" ht="20.25" customHeight="1" x14ac:dyDescent="0.55000000000000004"/>
    <row r="87" ht="20.25" customHeight="1" x14ac:dyDescent="0.55000000000000004"/>
    <row r="88" ht="20.25" customHeight="1" x14ac:dyDescent="0.55000000000000004"/>
    <row r="89" ht="20.25" customHeight="1" x14ac:dyDescent="0.55000000000000004"/>
    <row r="90" ht="20.25" customHeight="1" x14ac:dyDescent="0.55000000000000004"/>
    <row r="91" ht="20.25" customHeight="1" x14ac:dyDescent="0.55000000000000004"/>
    <row r="92" ht="20.25" customHeight="1" x14ac:dyDescent="0.55000000000000004"/>
    <row r="93" ht="20.25" customHeight="1" x14ac:dyDescent="0.55000000000000004"/>
    <row r="94" ht="20.25" customHeight="1" x14ac:dyDescent="0.55000000000000004"/>
    <row r="114" spans="1:59" x14ac:dyDescent="0.55000000000000004">
      <c r="AQ114" s="126"/>
      <c r="AR114" s="126"/>
      <c r="AS114" s="126"/>
      <c r="AT114" s="126"/>
      <c r="AU114" s="126"/>
      <c r="AV114" s="126"/>
    </row>
    <row r="115" spans="1:59" x14ac:dyDescent="0.55000000000000004">
      <c r="AQ115" s="126"/>
      <c r="AR115" s="126"/>
      <c r="AS115" s="126"/>
      <c r="AT115" s="126"/>
      <c r="AU115" s="126"/>
      <c r="AV115" s="126"/>
    </row>
    <row r="117" spans="1:59" x14ac:dyDescent="0.55000000000000004">
      <c r="AW117" s="126"/>
      <c r="AX117" s="126"/>
      <c r="AY117" s="126"/>
      <c r="AZ117" s="127"/>
      <c r="BA117" s="127"/>
      <c r="BB117" s="127"/>
      <c r="BC117" s="127"/>
      <c r="BD117" s="127"/>
      <c r="BE117" s="127"/>
    </row>
    <row r="118" spans="1:59" x14ac:dyDescent="0.55000000000000004">
      <c r="AW118" s="126"/>
      <c r="AX118" s="126"/>
      <c r="AY118" s="126"/>
      <c r="AZ118" s="127"/>
      <c r="BA118" s="127"/>
      <c r="BB118" s="127"/>
      <c r="BC118" s="127"/>
      <c r="BD118" s="127"/>
      <c r="BE118" s="127"/>
    </row>
    <row r="121" spans="1:59" x14ac:dyDescent="0.55000000000000004">
      <c r="A121" s="128"/>
      <c r="B121" s="128"/>
      <c r="C121" s="129"/>
      <c r="D121" s="129"/>
      <c r="E121" s="129"/>
      <c r="F121" s="129"/>
      <c r="G121" s="129"/>
      <c r="H121" s="129"/>
      <c r="I121" s="129"/>
      <c r="J121" s="129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BF121" s="127"/>
      <c r="BG121" s="127"/>
    </row>
    <row r="122" spans="1:59" x14ac:dyDescent="0.55000000000000004">
      <c r="A122" s="128"/>
      <c r="B122" s="128"/>
      <c r="C122" s="129"/>
      <c r="D122" s="129"/>
      <c r="E122" s="129"/>
      <c r="F122" s="129"/>
      <c r="G122" s="129"/>
      <c r="H122" s="129"/>
      <c r="I122" s="129"/>
      <c r="J122" s="129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BF122" s="127"/>
      <c r="BG122" s="127"/>
    </row>
    <row r="123" spans="1:59" x14ac:dyDescent="0.55000000000000004">
      <c r="A123" s="128"/>
      <c r="B123" s="128"/>
      <c r="C123" s="130"/>
      <c r="D123" s="130"/>
      <c r="E123" s="130"/>
      <c r="F123" s="130"/>
      <c r="G123" s="130"/>
      <c r="H123" s="130"/>
      <c r="I123" s="130"/>
      <c r="J123" s="130"/>
      <c r="K123" s="129"/>
      <c r="L123" s="129"/>
      <c r="M123" s="128"/>
      <c r="N123" s="128"/>
      <c r="O123" s="128"/>
      <c r="P123" s="128"/>
      <c r="Q123" s="128"/>
      <c r="R123" s="128"/>
    </row>
    <row r="124" spans="1:59" x14ac:dyDescent="0.55000000000000004">
      <c r="A124" s="128"/>
      <c r="B124" s="128"/>
      <c r="C124" s="130"/>
      <c r="D124" s="130"/>
      <c r="E124" s="130"/>
      <c r="F124" s="130"/>
      <c r="G124" s="130"/>
      <c r="H124" s="130"/>
      <c r="I124" s="130"/>
      <c r="J124" s="130"/>
      <c r="K124" s="129"/>
      <c r="L124" s="129"/>
      <c r="M124" s="128"/>
      <c r="N124" s="128"/>
      <c r="O124" s="128"/>
      <c r="P124" s="128"/>
      <c r="Q124" s="128"/>
      <c r="R124" s="128"/>
    </row>
    <row r="125" spans="1:59" x14ac:dyDescent="0.55000000000000004">
      <c r="C125" s="37"/>
      <c r="D125" s="37"/>
      <c r="E125" s="37"/>
      <c r="F125" s="37"/>
      <c r="G125" s="37"/>
      <c r="H125" s="37"/>
      <c r="I125" s="37"/>
      <c r="J125" s="37"/>
    </row>
    <row r="126" spans="1:59" x14ac:dyDescent="0.55000000000000004">
      <c r="C126" s="37"/>
      <c r="D126" s="37"/>
      <c r="E126" s="37"/>
      <c r="F126" s="37"/>
      <c r="G126" s="37"/>
      <c r="H126" s="37"/>
      <c r="I126" s="37"/>
      <c r="J126" s="37"/>
    </row>
    <row r="127" spans="1:59" x14ac:dyDescent="0.55000000000000004">
      <c r="C127" s="37"/>
      <c r="D127" s="37"/>
      <c r="E127" s="37"/>
      <c r="F127" s="37"/>
      <c r="G127" s="37"/>
      <c r="H127" s="37"/>
      <c r="I127" s="37"/>
      <c r="J127" s="37"/>
    </row>
    <row r="128" spans="1:59" x14ac:dyDescent="0.55000000000000004">
      <c r="C128" s="37"/>
      <c r="D128" s="37"/>
      <c r="E128" s="37"/>
      <c r="F128" s="37"/>
      <c r="G128" s="37"/>
      <c r="H128" s="37"/>
      <c r="I128" s="37"/>
      <c r="J128" s="37"/>
    </row>
  </sheetData>
  <sheetProtection insertRows="0" deleteRows="0"/>
  <mergeCells count="280">
    <mergeCell ref="B10:B14"/>
    <mergeCell ref="C10:D14"/>
    <mergeCell ref="I10:J14"/>
    <mergeCell ref="K10:N14"/>
    <mergeCell ref="O10:S14"/>
    <mergeCell ref="W10:BA10"/>
    <mergeCell ref="AT1:BI1"/>
    <mergeCell ref="AC2:AD2"/>
    <mergeCell ref="AF2:AG2"/>
    <mergeCell ref="AJ2:AK2"/>
    <mergeCell ref="AT2:BI2"/>
    <mergeCell ref="BE3:BH3"/>
    <mergeCell ref="BB10:BC14"/>
    <mergeCell ref="BD10:BE14"/>
    <mergeCell ref="BF10:BJ14"/>
    <mergeCell ref="W11:AC11"/>
    <mergeCell ref="AD11:AJ11"/>
    <mergeCell ref="AK11:AQ11"/>
    <mergeCell ref="AR11:AX11"/>
    <mergeCell ref="AY11:BA11"/>
    <mergeCell ref="BE4:BH4"/>
    <mergeCell ref="BA6:BB6"/>
    <mergeCell ref="BE6:BF6"/>
    <mergeCell ref="BE8:BF8"/>
    <mergeCell ref="BD15:BE15"/>
    <mergeCell ref="BF15:BJ16"/>
    <mergeCell ref="BB16:BC16"/>
    <mergeCell ref="BD16:BE16"/>
    <mergeCell ref="B17:B18"/>
    <mergeCell ref="C17:D18"/>
    <mergeCell ref="I17:J18"/>
    <mergeCell ref="K17:N18"/>
    <mergeCell ref="O17:S18"/>
    <mergeCell ref="BB17:BC17"/>
    <mergeCell ref="B15:B16"/>
    <mergeCell ref="C15:D16"/>
    <mergeCell ref="I15:J16"/>
    <mergeCell ref="K15:N16"/>
    <mergeCell ref="O15:S16"/>
    <mergeCell ref="BB15:BC15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43:BE43"/>
    <mergeCell ref="BF43:BJ44"/>
    <mergeCell ref="BB44:BC44"/>
    <mergeCell ref="BD44:BE44"/>
    <mergeCell ref="BD47:BE47"/>
    <mergeCell ref="BF47:BJ48"/>
    <mergeCell ref="BB48:BC48"/>
    <mergeCell ref="BD48:BE48"/>
    <mergeCell ref="B45:B46"/>
    <mergeCell ref="C45:D46"/>
    <mergeCell ref="I45:J46"/>
    <mergeCell ref="K45:N46"/>
    <mergeCell ref="O45:S46"/>
    <mergeCell ref="BB45:BC45"/>
    <mergeCell ref="BD45:BE45"/>
    <mergeCell ref="BF45:BJ46"/>
    <mergeCell ref="BB46:BC46"/>
    <mergeCell ref="BD46:BE46"/>
    <mergeCell ref="B53:B54"/>
    <mergeCell ref="C53:D54"/>
    <mergeCell ref="I53:J54"/>
    <mergeCell ref="K53:N54"/>
    <mergeCell ref="O53:S54"/>
    <mergeCell ref="BB53:BC53"/>
    <mergeCell ref="B47:B48"/>
    <mergeCell ref="C47:D48"/>
    <mergeCell ref="I47:J48"/>
    <mergeCell ref="K47:N48"/>
    <mergeCell ref="O47:S48"/>
    <mergeCell ref="BB47:BC47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49:B50"/>
    <mergeCell ref="C49:D50"/>
    <mergeCell ref="I49:J50"/>
    <mergeCell ref="K49:N50"/>
    <mergeCell ref="O49:S50"/>
    <mergeCell ref="BB49:BC49"/>
    <mergeCell ref="BD53:BE53"/>
    <mergeCell ref="BF53:BJ54"/>
    <mergeCell ref="BB54:BC54"/>
    <mergeCell ref="BD54:BE54"/>
    <mergeCell ref="AP56:AQ56"/>
    <mergeCell ref="AA57:AB57"/>
    <mergeCell ref="AC57:AF57"/>
    <mergeCell ref="BD51:BE51"/>
    <mergeCell ref="BF51:BJ52"/>
    <mergeCell ref="BB52:BC52"/>
    <mergeCell ref="BD52:BE52"/>
    <mergeCell ref="AC59:AF59"/>
    <mergeCell ref="AI59:AL59"/>
    <mergeCell ref="AN59:AQ59"/>
    <mergeCell ref="AS59:AV59"/>
    <mergeCell ref="K60:L60"/>
    <mergeCell ref="M60:N60"/>
    <mergeCell ref="O60:P60"/>
    <mergeCell ref="R60:S60"/>
    <mergeCell ref="T60:U60"/>
    <mergeCell ref="W60:X60"/>
    <mergeCell ref="K58:L59"/>
    <mergeCell ref="M58:P58"/>
    <mergeCell ref="R58:U58"/>
    <mergeCell ref="AA58:AB58"/>
    <mergeCell ref="AC58:AF58"/>
    <mergeCell ref="M59:N59"/>
    <mergeCell ref="O59:P59"/>
    <mergeCell ref="R59:S59"/>
    <mergeCell ref="T59:U59"/>
    <mergeCell ref="AA59:AB59"/>
    <mergeCell ref="AA60:AB60"/>
    <mergeCell ref="AC60:AF60"/>
    <mergeCell ref="K61:L61"/>
    <mergeCell ref="M61:N61"/>
    <mergeCell ref="O61:P61"/>
    <mergeCell ref="R61:S61"/>
    <mergeCell ref="T61:U61"/>
    <mergeCell ref="W61:X61"/>
    <mergeCell ref="AA61:AB61"/>
    <mergeCell ref="AC61:AF61"/>
    <mergeCell ref="AS62:AV62"/>
    <mergeCell ref="K63:L63"/>
    <mergeCell ref="M63:N63"/>
    <mergeCell ref="O63:P63"/>
    <mergeCell ref="R63:S63"/>
    <mergeCell ref="T63:U63"/>
    <mergeCell ref="W63:X63"/>
    <mergeCell ref="AS63:AV63"/>
    <mergeCell ref="K62:L62"/>
    <mergeCell ref="M62:N62"/>
    <mergeCell ref="O62:P62"/>
    <mergeCell ref="R62:S62"/>
    <mergeCell ref="T62:U62"/>
    <mergeCell ref="W62:X62"/>
    <mergeCell ref="AI64:AL64"/>
    <mergeCell ref="AN64:AQ64"/>
    <mergeCell ref="AS64:AV64"/>
    <mergeCell ref="K64:L64"/>
    <mergeCell ref="M64:N64"/>
    <mergeCell ref="O64:P64"/>
    <mergeCell ref="R64:S64"/>
    <mergeCell ref="T64:U64"/>
    <mergeCell ref="W64:X64"/>
  </mergeCells>
  <phoneticPr fontId="3"/>
  <conditionalFormatting sqref="Y68:Z68">
    <cfRule type="expression" dxfId="90" priority="84">
      <formula>OR(#REF!=$B55,#REF!=$B55)</formula>
    </cfRule>
  </conditionalFormatting>
  <conditionalFormatting sqref="Z58 W58:X58 Y67:Z67">
    <cfRule type="expression" dxfId="89" priority="85">
      <formula>OR(#REF!=$B56,#REF!=$B56)</formula>
    </cfRule>
  </conditionalFormatting>
  <conditionalFormatting sqref="W16:AC16 AY16:BE16">
    <cfRule type="expression" dxfId="88" priority="83">
      <formula>INDIRECT(ADDRESS(ROW(),COLUMN()))=TRUNC(INDIRECT(ADDRESS(ROW(),COLUMN())))</formula>
    </cfRule>
  </conditionalFormatting>
  <conditionalFormatting sqref="BB18:BE18">
    <cfRule type="expression" dxfId="87" priority="82">
      <formula>INDIRECT(ADDRESS(ROW(),COLUMN()))=TRUNC(INDIRECT(ADDRESS(ROW(),COLUMN())))</formula>
    </cfRule>
  </conditionalFormatting>
  <conditionalFormatting sqref="BB20:BE20">
    <cfRule type="expression" dxfId="86" priority="81">
      <formula>INDIRECT(ADDRESS(ROW(),COLUMN()))=TRUNC(INDIRECT(ADDRESS(ROW(),COLUMN())))</formula>
    </cfRule>
  </conditionalFormatting>
  <conditionalFormatting sqref="BB22:BE22">
    <cfRule type="expression" dxfId="85" priority="80">
      <formula>INDIRECT(ADDRESS(ROW(),COLUMN()))=TRUNC(INDIRECT(ADDRESS(ROW(),COLUMN())))</formula>
    </cfRule>
  </conditionalFormatting>
  <conditionalFormatting sqref="BB24:BE24">
    <cfRule type="expression" dxfId="84" priority="79">
      <formula>INDIRECT(ADDRESS(ROW(),COLUMN()))=TRUNC(INDIRECT(ADDRESS(ROW(),COLUMN())))</formula>
    </cfRule>
  </conditionalFormatting>
  <conditionalFormatting sqref="BB26:BE26">
    <cfRule type="expression" dxfId="83" priority="78">
      <formula>INDIRECT(ADDRESS(ROW(),COLUMN()))=TRUNC(INDIRECT(ADDRESS(ROW(),COLUMN())))</formula>
    </cfRule>
  </conditionalFormatting>
  <conditionalFormatting sqref="BB28:BE28">
    <cfRule type="expression" dxfId="82" priority="77">
      <formula>INDIRECT(ADDRESS(ROW(),COLUMN()))=TRUNC(INDIRECT(ADDRESS(ROW(),COLUMN())))</formula>
    </cfRule>
  </conditionalFormatting>
  <conditionalFormatting sqref="BB30:BE30">
    <cfRule type="expression" dxfId="81" priority="76">
      <formula>INDIRECT(ADDRESS(ROW(),COLUMN()))=TRUNC(INDIRECT(ADDRESS(ROW(),COLUMN())))</formula>
    </cfRule>
  </conditionalFormatting>
  <conditionalFormatting sqref="BB32:BE32">
    <cfRule type="expression" dxfId="80" priority="75">
      <formula>INDIRECT(ADDRESS(ROW(),COLUMN()))=TRUNC(INDIRECT(ADDRESS(ROW(),COLUMN())))</formula>
    </cfRule>
  </conditionalFormatting>
  <conditionalFormatting sqref="BB34:BE34">
    <cfRule type="expression" dxfId="79" priority="74">
      <formula>INDIRECT(ADDRESS(ROW(),COLUMN()))=TRUNC(INDIRECT(ADDRESS(ROW(),COLUMN())))</formula>
    </cfRule>
  </conditionalFormatting>
  <conditionalFormatting sqref="BB36:BE36">
    <cfRule type="expression" dxfId="78" priority="73">
      <formula>INDIRECT(ADDRESS(ROW(),COLUMN()))=TRUNC(INDIRECT(ADDRESS(ROW(),COLUMN())))</formula>
    </cfRule>
  </conditionalFormatting>
  <conditionalFormatting sqref="BB38:BE38">
    <cfRule type="expression" dxfId="77" priority="72">
      <formula>INDIRECT(ADDRESS(ROW(),COLUMN()))=TRUNC(INDIRECT(ADDRESS(ROW(),COLUMN())))</formula>
    </cfRule>
  </conditionalFormatting>
  <conditionalFormatting sqref="BB40:BE40">
    <cfRule type="expression" dxfId="76" priority="71">
      <formula>INDIRECT(ADDRESS(ROW(),COLUMN()))=TRUNC(INDIRECT(ADDRESS(ROW(),COLUMN())))</formula>
    </cfRule>
  </conditionalFormatting>
  <conditionalFormatting sqref="BB42:BE42">
    <cfRule type="expression" dxfId="75" priority="70">
      <formula>INDIRECT(ADDRESS(ROW(),COLUMN()))=TRUNC(INDIRECT(ADDRESS(ROW(),COLUMN())))</formula>
    </cfRule>
  </conditionalFormatting>
  <conditionalFormatting sqref="BB44:BE44">
    <cfRule type="expression" dxfId="74" priority="69">
      <formula>INDIRECT(ADDRESS(ROW(),COLUMN()))=TRUNC(INDIRECT(ADDRESS(ROW(),COLUMN())))</formula>
    </cfRule>
  </conditionalFormatting>
  <conditionalFormatting sqref="BB46:BE46">
    <cfRule type="expression" dxfId="73" priority="68">
      <formula>INDIRECT(ADDRESS(ROW(),COLUMN()))=TRUNC(INDIRECT(ADDRESS(ROW(),COLUMN())))</formula>
    </cfRule>
  </conditionalFormatting>
  <conditionalFormatting sqref="BB48:BE48">
    <cfRule type="expression" dxfId="72" priority="67">
      <formula>INDIRECT(ADDRESS(ROW(),COLUMN()))=TRUNC(INDIRECT(ADDRESS(ROW(),COLUMN())))</formula>
    </cfRule>
  </conditionalFormatting>
  <conditionalFormatting sqref="BB50:BE50">
    <cfRule type="expression" dxfId="71" priority="66">
      <formula>INDIRECT(ADDRESS(ROW(),COLUMN()))=TRUNC(INDIRECT(ADDRESS(ROW(),COLUMN())))</formula>
    </cfRule>
  </conditionalFormatting>
  <conditionalFormatting sqref="BB52:BE52">
    <cfRule type="expression" dxfId="70" priority="65">
      <formula>INDIRECT(ADDRESS(ROW(),COLUMN()))=TRUNC(INDIRECT(ADDRESS(ROW(),COLUMN())))</formula>
    </cfRule>
  </conditionalFormatting>
  <conditionalFormatting sqref="BB54:BE54">
    <cfRule type="expression" dxfId="69" priority="64">
      <formula>INDIRECT(ADDRESS(ROW(),COLUMN()))=TRUNC(INDIRECT(ADDRESS(ROW(),COLUMN())))</formula>
    </cfRule>
  </conditionalFormatting>
  <conditionalFormatting sqref="M60:X64">
    <cfRule type="expression" dxfId="68" priority="63">
      <formula>INDIRECT(ADDRESS(ROW(),COLUMN()))=TRUNC(INDIRECT(ADDRESS(ROW(),COLUMN())))</formula>
    </cfRule>
  </conditionalFormatting>
  <conditionalFormatting sqref="AI59:AL59">
    <cfRule type="expression" dxfId="67" priority="62">
      <formula>INDIRECT(ADDRESS(ROW(),COLUMN()))=TRUNC(INDIRECT(ADDRESS(ROW(),COLUMN())))</formula>
    </cfRule>
  </conditionalFormatting>
  <conditionalFormatting sqref="W18:AC18 AY18:BA18">
    <cfRule type="expression" dxfId="66" priority="61">
      <formula>INDIRECT(ADDRESS(ROW(),COLUMN()))=TRUNC(INDIRECT(ADDRESS(ROW(),COLUMN())))</formula>
    </cfRule>
  </conditionalFormatting>
  <conditionalFormatting sqref="W20:AC20 AY20:BA20">
    <cfRule type="expression" dxfId="65" priority="60">
      <formula>INDIRECT(ADDRESS(ROW(),COLUMN()))=TRUNC(INDIRECT(ADDRESS(ROW(),COLUMN())))</formula>
    </cfRule>
  </conditionalFormatting>
  <conditionalFormatting sqref="W22:AC22 AY22:BA22">
    <cfRule type="expression" dxfId="64" priority="59">
      <formula>INDIRECT(ADDRESS(ROW(),COLUMN()))=TRUNC(INDIRECT(ADDRESS(ROW(),COLUMN())))</formula>
    </cfRule>
  </conditionalFormatting>
  <conditionalFormatting sqref="W24:AC24 AY24:BA24">
    <cfRule type="expression" dxfId="63" priority="58">
      <formula>INDIRECT(ADDRESS(ROW(),COLUMN()))=TRUNC(INDIRECT(ADDRESS(ROW(),COLUMN())))</formula>
    </cfRule>
  </conditionalFormatting>
  <conditionalFormatting sqref="W26:AC26 AY26:BA26">
    <cfRule type="expression" dxfId="62" priority="57">
      <formula>INDIRECT(ADDRESS(ROW(),COLUMN()))=TRUNC(INDIRECT(ADDRESS(ROW(),COLUMN())))</formula>
    </cfRule>
  </conditionalFormatting>
  <conditionalFormatting sqref="W28:AC28 AY28:BA28">
    <cfRule type="expression" dxfId="61" priority="56">
      <formula>INDIRECT(ADDRESS(ROW(),COLUMN()))=TRUNC(INDIRECT(ADDRESS(ROW(),COLUMN())))</formula>
    </cfRule>
  </conditionalFormatting>
  <conditionalFormatting sqref="W30:AC30 AY30:BA30">
    <cfRule type="expression" dxfId="60" priority="55">
      <formula>INDIRECT(ADDRESS(ROW(),COLUMN()))=TRUNC(INDIRECT(ADDRESS(ROW(),COLUMN())))</formula>
    </cfRule>
  </conditionalFormatting>
  <conditionalFormatting sqref="W32:AC32 AY32:BA32">
    <cfRule type="expression" dxfId="59" priority="54">
      <formula>INDIRECT(ADDRESS(ROW(),COLUMN()))=TRUNC(INDIRECT(ADDRESS(ROW(),COLUMN())))</formula>
    </cfRule>
  </conditionalFormatting>
  <conditionalFormatting sqref="W34:AC34 AY34:BA34">
    <cfRule type="expression" dxfId="58" priority="53">
      <formula>INDIRECT(ADDRESS(ROW(),COLUMN()))=TRUNC(INDIRECT(ADDRESS(ROW(),COLUMN())))</formula>
    </cfRule>
  </conditionalFormatting>
  <conditionalFormatting sqref="W36:AC36 AY36:BA36">
    <cfRule type="expression" dxfId="57" priority="52">
      <formula>INDIRECT(ADDRESS(ROW(),COLUMN()))=TRUNC(INDIRECT(ADDRESS(ROW(),COLUMN())))</formula>
    </cfRule>
  </conditionalFormatting>
  <conditionalFormatting sqref="W38:AC38 AY38:BA38">
    <cfRule type="expression" dxfId="56" priority="51">
      <formula>INDIRECT(ADDRESS(ROW(),COLUMN()))=TRUNC(INDIRECT(ADDRESS(ROW(),COLUMN())))</formula>
    </cfRule>
  </conditionalFormatting>
  <conditionalFormatting sqref="W40:AC40 AY40:BA40">
    <cfRule type="expression" dxfId="55" priority="50">
      <formula>INDIRECT(ADDRESS(ROW(),COLUMN()))=TRUNC(INDIRECT(ADDRESS(ROW(),COLUMN())))</formula>
    </cfRule>
  </conditionalFormatting>
  <conditionalFormatting sqref="W42:AC42 AY42:BA42">
    <cfRule type="expression" dxfId="54" priority="49">
      <formula>INDIRECT(ADDRESS(ROW(),COLUMN()))=TRUNC(INDIRECT(ADDRESS(ROW(),COLUMN())))</formula>
    </cfRule>
  </conditionalFormatting>
  <conditionalFormatting sqref="W44:BA44">
    <cfRule type="expression" dxfId="53" priority="48">
      <formula>INDIRECT(ADDRESS(ROW(),COLUMN()))=TRUNC(INDIRECT(ADDRESS(ROW(),COLUMN())))</formula>
    </cfRule>
  </conditionalFormatting>
  <conditionalFormatting sqref="W46:BA46">
    <cfRule type="expression" dxfId="52" priority="47">
      <formula>INDIRECT(ADDRESS(ROW(),COLUMN()))=TRUNC(INDIRECT(ADDRESS(ROW(),COLUMN())))</formula>
    </cfRule>
  </conditionalFormatting>
  <conditionalFormatting sqref="W48:BA48">
    <cfRule type="expression" dxfId="51" priority="46">
      <formula>INDIRECT(ADDRESS(ROW(),COLUMN()))=TRUNC(INDIRECT(ADDRESS(ROW(),COLUMN())))</formula>
    </cfRule>
  </conditionalFormatting>
  <conditionalFormatting sqref="W50:BA50">
    <cfRule type="expression" dxfId="50" priority="45">
      <formula>INDIRECT(ADDRESS(ROW(),COLUMN()))=TRUNC(INDIRECT(ADDRESS(ROW(),COLUMN())))</formula>
    </cfRule>
  </conditionalFormatting>
  <conditionalFormatting sqref="W52:BA52">
    <cfRule type="expression" dxfId="49" priority="44">
      <formula>INDIRECT(ADDRESS(ROW(),COLUMN()))=TRUNC(INDIRECT(ADDRESS(ROW(),COLUMN())))</formula>
    </cfRule>
  </conditionalFormatting>
  <conditionalFormatting sqref="W54:BA54">
    <cfRule type="expression" dxfId="48" priority="43">
      <formula>INDIRECT(ADDRESS(ROW(),COLUMN()))=TRUNC(INDIRECT(ADDRESS(ROW(),COLUMN())))</formula>
    </cfRule>
  </conditionalFormatting>
  <conditionalFormatting sqref="AG64:AH64">
    <cfRule type="expression" dxfId="47" priority="86">
      <formula>OR(#REF!=$B55,#REF!=$B55)</formula>
    </cfRule>
  </conditionalFormatting>
  <conditionalFormatting sqref="AG63:AH63">
    <cfRule type="expression" dxfId="46" priority="87">
      <formula>OR(#REF!=$B65,#REF!=$B65)</formula>
    </cfRule>
  </conditionalFormatting>
  <conditionalFormatting sqref="AA61:AF61">
    <cfRule type="expression" dxfId="45" priority="88">
      <formula>OR(#REF!=$B55,#REF!=$B55)</formula>
    </cfRule>
  </conditionalFormatting>
  <conditionalFormatting sqref="AA60:AF60">
    <cfRule type="expression" dxfId="44" priority="89">
      <formula>OR(#REF!=$B65,#REF!=$B65)</formula>
    </cfRule>
  </conditionalFormatting>
  <conditionalFormatting sqref="AD16:AJ16">
    <cfRule type="expression" dxfId="43" priority="42">
      <formula>INDIRECT(ADDRESS(ROW(),COLUMN()))=TRUNC(INDIRECT(ADDRESS(ROW(),COLUMN())))</formula>
    </cfRule>
  </conditionalFormatting>
  <conditionalFormatting sqref="AD18:AJ18">
    <cfRule type="expression" dxfId="42" priority="41">
      <formula>INDIRECT(ADDRESS(ROW(),COLUMN()))=TRUNC(INDIRECT(ADDRESS(ROW(),COLUMN())))</formula>
    </cfRule>
  </conditionalFormatting>
  <conditionalFormatting sqref="AD20:AJ20">
    <cfRule type="expression" dxfId="41" priority="40">
      <formula>INDIRECT(ADDRESS(ROW(),COLUMN()))=TRUNC(INDIRECT(ADDRESS(ROW(),COLUMN())))</formula>
    </cfRule>
  </conditionalFormatting>
  <conditionalFormatting sqref="AD22:AJ22">
    <cfRule type="expression" dxfId="40" priority="39">
      <formula>INDIRECT(ADDRESS(ROW(),COLUMN()))=TRUNC(INDIRECT(ADDRESS(ROW(),COLUMN())))</formula>
    </cfRule>
  </conditionalFormatting>
  <conditionalFormatting sqref="AD24:AJ24">
    <cfRule type="expression" dxfId="39" priority="38">
      <formula>INDIRECT(ADDRESS(ROW(),COLUMN()))=TRUNC(INDIRECT(ADDRESS(ROW(),COLUMN())))</formula>
    </cfRule>
  </conditionalFormatting>
  <conditionalFormatting sqref="AD26:AJ26">
    <cfRule type="expression" dxfId="38" priority="37">
      <formula>INDIRECT(ADDRESS(ROW(),COLUMN()))=TRUNC(INDIRECT(ADDRESS(ROW(),COLUMN())))</formula>
    </cfRule>
  </conditionalFormatting>
  <conditionalFormatting sqref="AD32:AJ32">
    <cfRule type="expression" dxfId="37" priority="36">
      <formula>INDIRECT(ADDRESS(ROW(),COLUMN()))=TRUNC(INDIRECT(ADDRESS(ROW(),COLUMN())))</formula>
    </cfRule>
  </conditionalFormatting>
  <conditionalFormatting sqref="AD34:AJ34">
    <cfRule type="expression" dxfId="36" priority="35">
      <formula>INDIRECT(ADDRESS(ROW(),COLUMN()))=TRUNC(INDIRECT(ADDRESS(ROW(),COLUMN())))</formula>
    </cfRule>
  </conditionalFormatting>
  <conditionalFormatting sqref="AD36:AJ36">
    <cfRule type="expression" dxfId="35" priority="34">
      <formula>INDIRECT(ADDRESS(ROW(),COLUMN()))=TRUNC(INDIRECT(ADDRESS(ROW(),COLUMN())))</formula>
    </cfRule>
  </conditionalFormatting>
  <conditionalFormatting sqref="AD38:AJ38">
    <cfRule type="expression" dxfId="34" priority="33">
      <formula>INDIRECT(ADDRESS(ROW(),COLUMN()))=TRUNC(INDIRECT(ADDRESS(ROW(),COLUMN())))</formula>
    </cfRule>
  </conditionalFormatting>
  <conditionalFormatting sqref="AD40:AJ40">
    <cfRule type="expression" dxfId="33" priority="32">
      <formula>INDIRECT(ADDRESS(ROW(),COLUMN()))=TRUNC(INDIRECT(ADDRESS(ROW(),COLUMN())))</formula>
    </cfRule>
  </conditionalFormatting>
  <conditionalFormatting sqref="AD42:AJ42">
    <cfRule type="expression" dxfId="32" priority="31">
      <formula>INDIRECT(ADDRESS(ROW(),COLUMN()))=TRUNC(INDIRECT(ADDRESS(ROW(),COLUMN())))</formula>
    </cfRule>
  </conditionalFormatting>
  <conditionalFormatting sqref="AK16:AQ16">
    <cfRule type="expression" dxfId="31" priority="30">
      <formula>INDIRECT(ADDRESS(ROW(),COLUMN()))=TRUNC(INDIRECT(ADDRESS(ROW(),COLUMN())))</formula>
    </cfRule>
  </conditionalFormatting>
  <conditionalFormatting sqref="AK18:AQ18">
    <cfRule type="expression" dxfId="30" priority="29">
      <formula>INDIRECT(ADDRESS(ROW(),COLUMN()))=TRUNC(INDIRECT(ADDRESS(ROW(),COLUMN())))</formula>
    </cfRule>
  </conditionalFormatting>
  <conditionalFormatting sqref="AK20:AQ20">
    <cfRule type="expression" dxfId="29" priority="28">
      <formula>INDIRECT(ADDRESS(ROW(),COLUMN()))=TRUNC(INDIRECT(ADDRESS(ROW(),COLUMN())))</formula>
    </cfRule>
  </conditionalFormatting>
  <conditionalFormatting sqref="AK22:AQ22">
    <cfRule type="expression" dxfId="28" priority="27">
      <formula>INDIRECT(ADDRESS(ROW(),COLUMN()))=TRUNC(INDIRECT(ADDRESS(ROW(),COLUMN())))</formula>
    </cfRule>
  </conditionalFormatting>
  <conditionalFormatting sqref="AK24:AQ24">
    <cfRule type="expression" dxfId="27" priority="26">
      <formula>INDIRECT(ADDRESS(ROW(),COLUMN()))=TRUNC(INDIRECT(ADDRESS(ROW(),COLUMN())))</formula>
    </cfRule>
  </conditionalFormatting>
  <conditionalFormatting sqref="AK26:AQ26">
    <cfRule type="expression" dxfId="26" priority="25">
      <formula>INDIRECT(ADDRESS(ROW(),COLUMN()))=TRUNC(INDIRECT(ADDRESS(ROW(),COLUMN())))</formula>
    </cfRule>
  </conditionalFormatting>
  <conditionalFormatting sqref="AK32:AQ32">
    <cfRule type="expression" dxfId="25" priority="24">
      <formula>INDIRECT(ADDRESS(ROW(),COLUMN()))=TRUNC(INDIRECT(ADDRESS(ROW(),COLUMN())))</formula>
    </cfRule>
  </conditionalFormatting>
  <conditionalFormatting sqref="AK34:AQ34">
    <cfRule type="expression" dxfId="24" priority="23">
      <formula>INDIRECT(ADDRESS(ROW(),COLUMN()))=TRUNC(INDIRECT(ADDRESS(ROW(),COLUMN())))</formula>
    </cfRule>
  </conditionalFormatting>
  <conditionalFormatting sqref="AK36:AQ36">
    <cfRule type="expression" dxfId="23" priority="22">
      <formula>INDIRECT(ADDRESS(ROW(),COLUMN()))=TRUNC(INDIRECT(ADDRESS(ROW(),COLUMN())))</formula>
    </cfRule>
  </conditionalFormatting>
  <conditionalFormatting sqref="AK38:AQ38">
    <cfRule type="expression" dxfId="22" priority="21">
      <formula>INDIRECT(ADDRESS(ROW(),COLUMN()))=TRUNC(INDIRECT(ADDRESS(ROW(),COLUMN())))</formula>
    </cfRule>
  </conditionalFormatting>
  <conditionalFormatting sqref="AK40:AQ40">
    <cfRule type="expression" dxfId="21" priority="20">
      <formula>INDIRECT(ADDRESS(ROW(),COLUMN()))=TRUNC(INDIRECT(ADDRESS(ROW(),COLUMN())))</formula>
    </cfRule>
  </conditionalFormatting>
  <conditionalFormatting sqref="AK42:AQ42">
    <cfRule type="expression" dxfId="20" priority="19">
      <formula>INDIRECT(ADDRESS(ROW(),COLUMN()))=TRUNC(INDIRECT(ADDRESS(ROW(),COLUMN())))</formula>
    </cfRule>
  </conditionalFormatting>
  <conditionalFormatting sqref="AR16:AX16">
    <cfRule type="expression" dxfId="19" priority="18">
      <formula>INDIRECT(ADDRESS(ROW(),COLUMN()))=TRUNC(INDIRECT(ADDRESS(ROW(),COLUMN())))</formula>
    </cfRule>
  </conditionalFormatting>
  <conditionalFormatting sqref="AR18:AX18">
    <cfRule type="expression" dxfId="18" priority="17">
      <formula>INDIRECT(ADDRESS(ROW(),COLUMN()))=TRUNC(INDIRECT(ADDRESS(ROW(),COLUMN())))</formula>
    </cfRule>
  </conditionalFormatting>
  <conditionalFormatting sqref="AR20:AX20">
    <cfRule type="expression" dxfId="17" priority="16">
      <formula>INDIRECT(ADDRESS(ROW(),COLUMN()))=TRUNC(INDIRECT(ADDRESS(ROW(),COLUMN())))</formula>
    </cfRule>
  </conditionalFormatting>
  <conditionalFormatting sqref="AR22:AX22">
    <cfRule type="expression" dxfId="16" priority="15">
      <formula>INDIRECT(ADDRESS(ROW(),COLUMN()))=TRUNC(INDIRECT(ADDRESS(ROW(),COLUMN())))</formula>
    </cfRule>
  </conditionalFormatting>
  <conditionalFormatting sqref="AR24:AX24">
    <cfRule type="expression" dxfId="15" priority="14">
      <formula>INDIRECT(ADDRESS(ROW(),COLUMN()))=TRUNC(INDIRECT(ADDRESS(ROW(),COLUMN())))</formula>
    </cfRule>
  </conditionalFormatting>
  <conditionalFormatting sqref="AR26:AX26">
    <cfRule type="expression" dxfId="14" priority="13">
      <formula>INDIRECT(ADDRESS(ROW(),COLUMN()))=TRUNC(INDIRECT(ADDRESS(ROW(),COLUMN())))</formula>
    </cfRule>
  </conditionalFormatting>
  <conditionalFormatting sqref="AR32:AX32">
    <cfRule type="expression" dxfId="13" priority="12">
      <formula>INDIRECT(ADDRESS(ROW(),COLUMN()))=TRUNC(INDIRECT(ADDRESS(ROW(),COLUMN())))</formula>
    </cfRule>
  </conditionalFormatting>
  <conditionalFormatting sqref="AR34:AX34">
    <cfRule type="expression" dxfId="12" priority="11">
      <formula>INDIRECT(ADDRESS(ROW(),COLUMN()))=TRUNC(INDIRECT(ADDRESS(ROW(),COLUMN())))</formula>
    </cfRule>
  </conditionalFormatting>
  <conditionalFormatting sqref="AR36:AX36">
    <cfRule type="expression" dxfId="11" priority="10">
      <formula>INDIRECT(ADDRESS(ROW(),COLUMN()))=TRUNC(INDIRECT(ADDRESS(ROW(),COLUMN())))</formula>
    </cfRule>
  </conditionalFormatting>
  <conditionalFormatting sqref="AR38:AX38">
    <cfRule type="expression" dxfId="10" priority="9">
      <formula>INDIRECT(ADDRESS(ROW(),COLUMN()))=TRUNC(INDIRECT(ADDRESS(ROW(),COLUMN())))</formula>
    </cfRule>
  </conditionalFormatting>
  <conditionalFormatting sqref="AR40:AX40">
    <cfRule type="expression" dxfId="9" priority="8">
      <formula>INDIRECT(ADDRESS(ROW(),COLUMN()))=TRUNC(INDIRECT(ADDRESS(ROW(),COLUMN())))</formula>
    </cfRule>
  </conditionalFormatting>
  <conditionalFormatting sqref="AR42:AX42">
    <cfRule type="expression" dxfId="8" priority="7">
      <formula>INDIRECT(ADDRESS(ROW(),COLUMN()))=TRUNC(INDIRECT(ADDRESS(ROW(),COLUMN())))</formula>
    </cfRule>
  </conditionalFormatting>
  <conditionalFormatting sqref="AU58:AV58">
    <cfRule type="expression" dxfId="7" priority="90">
      <formula>OR(#REF!=$B55,#REF!=$B55)</formula>
    </cfRule>
  </conditionalFormatting>
  <conditionalFormatting sqref="AU57:AV57">
    <cfRule type="expression" dxfId="6" priority="91">
      <formula>OR(#REF!=$B65,#REF!=$B65)</formula>
    </cfRule>
  </conditionalFormatting>
  <conditionalFormatting sqref="AD28:AJ28">
    <cfRule type="expression" dxfId="5" priority="6">
      <formula>INDIRECT(ADDRESS(ROW(),COLUMN()))=TRUNC(INDIRECT(ADDRESS(ROW(),COLUMN())))</formula>
    </cfRule>
  </conditionalFormatting>
  <conditionalFormatting sqref="AD30:AJ30">
    <cfRule type="expression" dxfId="4" priority="5">
      <formula>INDIRECT(ADDRESS(ROW(),COLUMN()))=TRUNC(INDIRECT(ADDRESS(ROW(),COLUMN())))</formula>
    </cfRule>
  </conditionalFormatting>
  <conditionalFormatting sqref="AK28:AQ28">
    <cfRule type="expression" dxfId="3" priority="4">
      <formula>INDIRECT(ADDRESS(ROW(),COLUMN()))=TRUNC(INDIRECT(ADDRESS(ROW(),COLUMN())))</formula>
    </cfRule>
  </conditionalFormatting>
  <conditionalFormatting sqref="AK30:AQ30">
    <cfRule type="expression" dxfId="2" priority="3">
      <formula>INDIRECT(ADDRESS(ROW(),COLUMN()))=TRUNC(INDIRECT(ADDRESS(ROW(),COLUMN())))</formula>
    </cfRule>
  </conditionalFormatting>
  <conditionalFormatting sqref="AR28:AX28">
    <cfRule type="expression" dxfId="1" priority="2">
      <formula>INDIRECT(ADDRESS(ROW(),COLUMN()))=TRUNC(INDIRECT(ADDRESS(ROW(),COLUMN())))</formula>
    </cfRule>
  </conditionalFormatting>
  <conditionalFormatting sqref="AR30:AX30">
    <cfRule type="expression" dxfId="0" priority="1">
      <formula>INDIRECT(ADDRESS(ROW(),COLUMN()))=TRUNC(INDIRECT(ADDRESS(ROW(),COLUMN())))</formula>
    </cfRule>
  </conditionalFormatting>
  <dataValidations count="9">
    <dataValidation type="list" allowBlank="1" showInputMessage="1" sqref="I15:J54">
      <formula1>"A, B, C, D"</formula1>
    </dataValidation>
    <dataValidation type="list" allowBlank="1" showInputMessage="1" sqref="C15:D54">
      <formula1>職種</formula1>
    </dataValidation>
    <dataValidation type="list" allowBlank="1" showInputMessage="1" showErrorMessage="1" sqref="AP56:AQ56">
      <formula1>"週,暦月"</formula1>
    </dataValidation>
    <dataValidation type="list" allowBlank="1" showInputMessage="1" showErrorMessage="1" sqref="W43:BA43 W45:BA45 W47:BA47 W49:BA49 W53:BA53 W51:BA51 W17:BA17 W19:BA19 W21:BA21 W23:BA23 W25:BA25 W39:BA39 W15:BA15 W31:BA31 W33:BA33 W35:BA35 W37:BA37 W41:BA41 W29:BA29 W27:BA27">
      <formula1>【記載例】シフト記号表</formula1>
    </dataValidation>
    <dataValidation type="list" allowBlank="1" showInputMessage="1" showErrorMessage="1" sqref="BE3:BH3">
      <formula1>"４週,暦月"</formula1>
    </dataValidation>
    <dataValidation type="list" allowBlank="1" showInputMessage="1" showErrorMessage="1" sqref="AF3:AF4">
      <formula1>#REF!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BE4:BH4">
      <formula1>"予定,実績,予定・実績"</formula1>
    </dataValidation>
    <dataValidation type="list" errorStyle="warning" allowBlank="1" showInputMessage="1" error="リストにない場合のみ、入力してください。" sqref="K15:N54">
      <formula1>INDIRECT(C15)</formula1>
    </dataValidation>
  </dataValidations>
  <printOptions horizontalCentered="1"/>
  <pageMargins left="0.15748031496062992" right="0.15748031496062992" top="0.59055118110236227" bottom="0.47244094488188981" header="0.15748031496062992" footer="0.15748031496062992"/>
  <pageSetup paperSize="9" scale="39" fitToHeight="0" orientation="landscape" r:id="rId1"/>
  <headerFooter>
    <oddFooter>&amp;R&amp;16&amp;P/&amp;N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'C:\Users\70103232\AppData\Local\Temp\85f7c23e-77e2-4b8b-a0bd-22957b55349e_20240601.zip.49e\20240601改　公募系\[1_【20240601改】定期巡回・随時対応型訪問介護看護.xlsx]プルダウン・リスト'!#REF!</xm:f>
          </x14:formula1>
          <xm:sqref>AT1:BI1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N52"/>
  <sheetViews>
    <sheetView zoomScale="70" zoomScaleNormal="70" workbookViewId="0">
      <selection activeCell="AG63" sqref="AG63"/>
    </sheetView>
  </sheetViews>
  <sheetFormatPr defaultColWidth="9" defaultRowHeight="26.5" x14ac:dyDescent="0.55000000000000004"/>
  <cols>
    <col min="1" max="1" width="1.58203125" style="133" customWidth="1"/>
    <col min="2" max="2" width="5.58203125" style="132" customWidth="1"/>
    <col min="3" max="3" width="10.58203125" style="132" customWidth="1"/>
    <col min="4" max="4" width="10.58203125" style="132" hidden="1" customWidth="1"/>
    <col min="5" max="5" width="3.33203125" style="132" bestFit="1" customWidth="1"/>
    <col min="6" max="6" width="15.58203125" style="133" customWidth="1"/>
    <col min="7" max="7" width="3.33203125" style="133" bestFit="1" customWidth="1"/>
    <col min="8" max="8" width="15.58203125" style="133" customWidth="1"/>
    <col min="9" max="9" width="3.33203125" style="133" bestFit="1" customWidth="1"/>
    <col min="10" max="10" width="15.58203125" style="132" customWidth="1"/>
    <col min="11" max="11" width="3.33203125" style="133" bestFit="1" customWidth="1"/>
    <col min="12" max="12" width="15.58203125" style="133" customWidth="1"/>
    <col min="13" max="13" width="3.33203125" style="133" customWidth="1"/>
    <col min="14" max="14" width="50.58203125" style="133" customWidth="1"/>
    <col min="15" max="16384" width="9" style="133"/>
  </cols>
  <sheetData>
    <row r="1" spans="2:14" x14ac:dyDescent="0.55000000000000004">
      <c r="B1" s="131" t="s">
        <v>71</v>
      </c>
    </row>
    <row r="2" spans="2:14" x14ac:dyDescent="0.55000000000000004">
      <c r="B2" s="134" t="s">
        <v>72</v>
      </c>
      <c r="F2" s="135"/>
      <c r="G2" s="136"/>
      <c r="H2" s="136"/>
      <c r="I2" s="136"/>
      <c r="J2" s="137"/>
      <c r="K2" s="136"/>
      <c r="L2" s="136"/>
    </row>
    <row r="3" spans="2:14" x14ac:dyDescent="0.55000000000000004">
      <c r="B3" s="135" t="s">
        <v>73</v>
      </c>
      <c r="F3" s="137" t="s">
        <v>74</v>
      </c>
      <c r="G3" s="136"/>
      <c r="H3" s="136"/>
      <c r="I3" s="136"/>
      <c r="J3" s="137"/>
      <c r="K3" s="136"/>
      <c r="L3" s="136"/>
    </row>
    <row r="4" spans="2:14" x14ac:dyDescent="0.55000000000000004">
      <c r="B4" s="134"/>
      <c r="F4" s="300" t="s">
        <v>75</v>
      </c>
      <c r="G4" s="300"/>
      <c r="H4" s="300"/>
      <c r="I4" s="300"/>
      <c r="J4" s="300"/>
      <c r="K4" s="300"/>
      <c r="L4" s="300"/>
      <c r="N4" s="300" t="s">
        <v>76</v>
      </c>
    </row>
    <row r="5" spans="2:14" x14ac:dyDescent="0.55000000000000004">
      <c r="B5" s="132" t="s">
        <v>148</v>
      </c>
      <c r="C5" s="132" t="s">
        <v>39</v>
      </c>
      <c r="F5" s="132" t="s">
        <v>77</v>
      </c>
      <c r="G5" s="132"/>
      <c r="H5" s="132" t="s">
        <v>78</v>
      </c>
      <c r="J5" s="132" t="s">
        <v>79</v>
      </c>
      <c r="L5" s="132" t="s">
        <v>75</v>
      </c>
      <c r="N5" s="300"/>
    </row>
    <row r="6" spans="2:14" x14ac:dyDescent="0.55000000000000004">
      <c r="B6" s="138">
        <v>1</v>
      </c>
      <c r="C6" s="139" t="s">
        <v>197</v>
      </c>
      <c r="D6" s="140" t="str">
        <f>C6</f>
        <v>a</v>
      </c>
      <c r="E6" s="138" t="s">
        <v>198</v>
      </c>
      <c r="F6" s="141">
        <v>0.29166666666666669</v>
      </c>
      <c r="G6" s="138" t="s">
        <v>199</v>
      </c>
      <c r="H6" s="141">
        <v>0.66666666666666663</v>
      </c>
      <c r="I6" s="142" t="s">
        <v>200</v>
      </c>
      <c r="J6" s="141">
        <v>4.1666666666666664E-2</v>
      </c>
      <c r="K6" s="143" t="s">
        <v>142</v>
      </c>
      <c r="L6" s="144">
        <f>IF(OR(F6="",H6=""),"",(H6+IF(F6&gt;H6,1,0)-F6-J6)*24)</f>
        <v>7.9999999999999982</v>
      </c>
      <c r="N6" s="145"/>
    </row>
    <row r="7" spans="2:14" x14ac:dyDescent="0.55000000000000004">
      <c r="B7" s="138">
        <v>2</v>
      </c>
      <c r="C7" s="139" t="s">
        <v>201</v>
      </c>
      <c r="D7" s="140" t="str">
        <f t="shared" ref="D7:D38" si="0">C7</f>
        <v>b</v>
      </c>
      <c r="E7" s="138" t="s">
        <v>202</v>
      </c>
      <c r="F7" s="141">
        <v>0.58333333333333337</v>
      </c>
      <c r="G7" s="138" t="s">
        <v>203</v>
      </c>
      <c r="H7" s="141">
        <v>0.95833333333333337</v>
      </c>
      <c r="I7" s="142" t="s">
        <v>204</v>
      </c>
      <c r="J7" s="141">
        <v>4.1666666666666664E-2</v>
      </c>
      <c r="K7" s="143" t="s">
        <v>205</v>
      </c>
      <c r="L7" s="144">
        <f>IF(OR(F7="",H7=""),"",(H7+IF(F7&gt;H7,1,0)-F7-J7)*24)</f>
        <v>8</v>
      </c>
      <c r="N7" s="145"/>
    </row>
    <row r="8" spans="2:14" x14ac:dyDescent="0.55000000000000004">
      <c r="B8" s="138">
        <v>3</v>
      </c>
      <c r="C8" s="139" t="s">
        <v>206</v>
      </c>
      <c r="D8" s="140" t="str">
        <f t="shared" si="0"/>
        <v>c</v>
      </c>
      <c r="E8" s="138" t="s">
        <v>198</v>
      </c>
      <c r="F8" s="141">
        <v>0.91666666666666663</v>
      </c>
      <c r="G8" s="138" t="s">
        <v>203</v>
      </c>
      <c r="H8" s="141">
        <v>0.29166666666666669</v>
      </c>
      <c r="I8" s="142" t="s">
        <v>200</v>
      </c>
      <c r="J8" s="141">
        <v>4.1666666666666664E-2</v>
      </c>
      <c r="K8" s="143" t="s">
        <v>142</v>
      </c>
      <c r="L8" s="144">
        <f>IF(OR(F8="",H8=""),"",(H8+IF(F8&gt;H8,1,0)-F8-J8)*24)</f>
        <v>8.0000000000000018</v>
      </c>
      <c r="N8" s="145"/>
    </row>
    <row r="9" spans="2:14" x14ac:dyDescent="0.55000000000000004">
      <c r="B9" s="138">
        <v>4</v>
      </c>
      <c r="C9" s="139" t="s">
        <v>207</v>
      </c>
      <c r="D9" s="140" t="str">
        <f t="shared" si="0"/>
        <v>d</v>
      </c>
      <c r="E9" s="138" t="s">
        <v>198</v>
      </c>
      <c r="F9" s="141">
        <v>0.41666666666666669</v>
      </c>
      <c r="G9" s="138" t="s">
        <v>203</v>
      </c>
      <c r="H9" s="141">
        <v>0.79166666666666663</v>
      </c>
      <c r="I9" s="142" t="s">
        <v>200</v>
      </c>
      <c r="J9" s="141">
        <v>4.1666666666666664E-2</v>
      </c>
      <c r="K9" s="143" t="s">
        <v>142</v>
      </c>
      <c r="L9" s="144">
        <f>IF(OR(F9="",H9=""),"",(H9+IF(F9&gt;H9,1,0)-F9-J9)*24)</f>
        <v>7.9999999999999982</v>
      </c>
      <c r="N9" s="145"/>
    </row>
    <row r="10" spans="2:14" x14ac:dyDescent="0.55000000000000004">
      <c r="B10" s="138">
        <v>5</v>
      </c>
      <c r="C10" s="139" t="s">
        <v>208</v>
      </c>
      <c r="D10" s="140" t="str">
        <f t="shared" si="0"/>
        <v>e</v>
      </c>
      <c r="E10" s="138" t="s">
        <v>202</v>
      </c>
      <c r="F10" s="141"/>
      <c r="G10" s="138" t="s">
        <v>203</v>
      </c>
      <c r="H10" s="141"/>
      <c r="I10" s="142" t="s">
        <v>200</v>
      </c>
      <c r="J10" s="141">
        <v>4.1666666666666664E-2</v>
      </c>
      <c r="K10" s="143" t="s">
        <v>142</v>
      </c>
      <c r="L10" s="144" t="str">
        <f t="shared" ref="L10:L22" si="1">IF(OR(F10="",H10=""),"",(H10+IF(F10&gt;H10,1,0)-F10-J10)*24)</f>
        <v/>
      </c>
      <c r="N10" s="145"/>
    </row>
    <row r="11" spans="2:14" x14ac:dyDescent="0.55000000000000004">
      <c r="B11" s="138">
        <v>6</v>
      </c>
      <c r="C11" s="139" t="s">
        <v>209</v>
      </c>
      <c r="D11" s="140" t="str">
        <f t="shared" si="0"/>
        <v>f</v>
      </c>
      <c r="E11" s="138" t="s">
        <v>198</v>
      </c>
      <c r="F11" s="141"/>
      <c r="G11" s="138" t="s">
        <v>199</v>
      </c>
      <c r="H11" s="141"/>
      <c r="I11" s="142" t="s">
        <v>200</v>
      </c>
      <c r="J11" s="141">
        <v>0</v>
      </c>
      <c r="K11" s="143" t="s">
        <v>142</v>
      </c>
      <c r="L11" s="144" t="str">
        <f>IF(OR(F11="",H11=""),"",(H11+IF(F11&gt;H11,1,0)-F11-J11)*24)</f>
        <v/>
      </c>
      <c r="N11" s="145"/>
    </row>
    <row r="12" spans="2:14" x14ac:dyDescent="0.55000000000000004">
      <c r="B12" s="138">
        <v>7</v>
      </c>
      <c r="C12" s="139" t="s">
        <v>210</v>
      </c>
      <c r="D12" s="140" t="str">
        <f t="shared" si="0"/>
        <v>g</v>
      </c>
      <c r="E12" s="138" t="s">
        <v>198</v>
      </c>
      <c r="F12" s="141"/>
      <c r="G12" s="138" t="s">
        <v>203</v>
      </c>
      <c r="H12" s="141"/>
      <c r="I12" s="142" t="s">
        <v>211</v>
      </c>
      <c r="J12" s="141">
        <v>0</v>
      </c>
      <c r="K12" s="143" t="s">
        <v>142</v>
      </c>
      <c r="L12" s="144" t="str">
        <f t="shared" si="1"/>
        <v/>
      </c>
      <c r="N12" s="145"/>
    </row>
    <row r="13" spans="2:14" x14ac:dyDescent="0.55000000000000004">
      <c r="B13" s="138">
        <v>8</v>
      </c>
      <c r="C13" s="139" t="s">
        <v>212</v>
      </c>
      <c r="D13" s="140" t="str">
        <f t="shared" si="0"/>
        <v>h</v>
      </c>
      <c r="E13" s="138" t="s">
        <v>202</v>
      </c>
      <c r="F13" s="141"/>
      <c r="G13" s="138" t="s">
        <v>203</v>
      </c>
      <c r="H13" s="141"/>
      <c r="I13" s="142" t="s">
        <v>200</v>
      </c>
      <c r="J13" s="141">
        <v>0</v>
      </c>
      <c r="K13" s="143" t="s">
        <v>205</v>
      </c>
      <c r="L13" s="144" t="str">
        <f t="shared" si="1"/>
        <v/>
      </c>
      <c r="N13" s="145"/>
    </row>
    <row r="14" spans="2:14" x14ac:dyDescent="0.55000000000000004">
      <c r="B14" s="138">
        <v>9</v>
      </c>
      <c r="C14" s="139" t="s">
        <v>213</v>
      </c>
      <c r="D14" s="140" t="str">
        <f t="shared" si="0"/>
        <v>i</v>
      </c>
      <c r="E14" s="138" t="s">
        <v>198</v>
      </c>
      <c r="F14" s="141"/>
      <c r="G14" s="138" t="s">
        <v>199</v>
      </c>
      <c r="H14" s="141"/>
      <c r="I14" s="142" t="s">
        <v>204</v>
      </c>
      <c r="J14" s="141">
        <v>0</v>
      </c>
      <c r="K14" s="143" t="s">
        <v>214</v>
      </c>
      <c r="L14" s="144" t="str">
        <f t="shared" si="1"/>
        <v/>
      </c>
      <c r="N14" s="145"/>
    </row>
    <row r="15" spans="2:14" x14ac:dyDescent="0.55000000000000004">
      <c r="B15" s="138">
        <v>10</v>
      </c>
      <c r="C15" s="139" t="s">
        <v>215</v>
      </c>
      <c r="D15" s="140" t="str">
        <f t="shared" si="0"/>
        <v>j</v>
      </c>
      <c r="E15" s="138" t="s">
        <v>198</v>
      </c>
      <c r="F15" s="141"/>
      <c r="G15" s="138" t="s">
        <v>203</v>
      </c>
      <c r="H15" s="141"/>
      <c r="I15" s="142" t="s">
        <v>200</v>
      </c>
      <c r="J15" s="141">
        <v>0</v>
      </c>
      <c r="K15" s="143" t="s">
        <v>205</v>
      </c>
      <c r="L15" s="144" t="str">
        <f t="shared" si="1"/>
        <v/>
      </c>
      <c r="N15" s="145"/>
    </row>
    <row r="16" spans="2:14" x14ac:dyDescent="0.55000000000000004">
      <c r="B16" s="138">
        <v>11</v>
      </c>
      <c r="C16" s="139" t="s">
        <v>216</v>
      </c>
      <c r="D16" s="140" t="str">
        <f t="shared" si="0"/>
        <v>k</v>
      </c>
      <c r="E16" s="138" t="s">
        <v>202</v>
      </c>
      <c r="F16" s="141"/>
      <c r="G16" s="138" t="s">
        <v>203</v>
      </c>
      <c r="H16" s="141"/>
      <c r="I16" s="142" t="s">
        <v>200</v>
      </c>
      <c r="J16" s="141">
        <v>0</v>
      </c>
      <c r="K16" s="143" t="s">
        <v>205</v>
      </c>
      <c r="L16" s="144" t="str">
        <f t="shared" si="1"/>
        <v/>
      </c>
      <c r="N16" s="145"/>
    </row>
    <row r="17" spans="2:14" x14ac:dyDescent="0.55000000000000004">
      <c r="B17" s="138">
        <v>12</v>
      </c>
      <c r="C17" s="139" t="s">
        <v>217</v>
      </c>
      <c r="D17" s="140" t="str">
        <f t="shared" si="0"/>
        <v>l</v>
      </c>
      <c r="E17" s="138" t="s">
        <v>202</v>
      </c>
      <c r="F17" s="141"/>
      <c r="G17" s="138" t="s">
        <v>203</v>
      </c>
      <c r="H17" s="141"/>
      <c r="I17" s="142" t="s">
        <v>200</v>
      </c>
      <c r="J17" s="141">
        <v>0</v>
      </c>
      <c r="K17" s="143" t="s">
        <v>142</v>
      </c>
      <c r="L17" s="144" t="str">
        <f t="shared" si="1"/>
        <v/>
      </c>
      <c r="N17" s="145"/>
    </row>
    <row r="18" spans="2:14" x14ac:dyDescent="0.55000000000000004">
      <c r="B18" s="138">
        <v>13</v>
      </c>
      <c r="C18" s="139" t="s">
        <v>218</v>
      </c>
      <c r="D18" s="140" t="str">
        <f t="shared" si="0"/>
        <v>m</v>
      </c>
      <c r="E18" s="138" t="s">
        <v>219</v>
      </c>
      <c r="F18" s="141"/>
      <c r="G18" s="138" t="s">
        <v>199</v>
      </c>
      <c r="H18" s="141"/>
      <c r="I18" s="142" t="s">
        <v>204</v>
      </c>
      <c r="J18" s="141">
        <v>0</v>
      </c>
      <c r="K18" s="143" t="s">
        <v>142</v>
      </c>
      <c r="L18" s="144" t="str">
        <f t="shared" si="1"/>
        <v/>
      </c>
      <c r="N18" s="145"/>
    </row>
    <row r="19" spans="2:14" x14ac:dyDescent="0.55000000000000004">
      <c r="B19" s="138">
        <v>14</v>
      </c>
      <c r="C19" s="139" t="s">
        <v>220</v>
      </c>
      <c r="D19" s="140" t="str">
        <f t="shared" si="0"/>
        <v>n</v>
      </c>
      <c r="E19" s="138" t="s">
        <v>198</v>
      </c>
      <c r="F19" s="141"/>
      <c r="G19" s="138" t="s">
        <v>203</v>
      </c>
      <c r="H19" s="141"/>
      <c r="I19" s="142" t="s">
        <v>204</v>
      </c>
      <c r="J19" s="141">
        <v>0</v>
      </c>
      <c r="K19" s="143" t="s">
        <v>142</v>
      </c>
      <c r="L19" s="144" t="str">
        <f t="shared" si="1"/>
        <v/>
      </c>
      <c r="N19" s="145"/>
    </row>
    <row r="20" spans="2:14" x14ac:dyDescent="0.55000000000000004">
      <c r="B20" s="138">
        <v>15</v>
      </c>
      <c r="C20" s="139" t="s">
        <v>221</v>
      </c>
      <c r="D20" s="140" t="str">
        <f t="shared" si="0"/>
        <v>o</v>
      </c>
      <c r="E20" s="138" t="s">
        <v>198</v>
      </c>
      <c r="F20" s="141"/>
      <c r="G20" s="138" t="s">
        <v>203</v>
      </c>
      <c r="H20" s="141"/>
      <c r="I20" s="142" t="s">
        <v>204</v>
      </c>
      <c r="J20" s="141">
        <v>0</v>
      </c>
      <c r="K20" s="143" t="s">
        <v>142</v>
      </c>
      <c r="L20" s="144" t="str">
        <f t="shared" si="1"/>
        <v/>
      </c>
      <c r="N20" s="145"/>
    </row>
    <row r="21" spans="2:14" x14ac:dyDescent="0.55000000000000004">
      <c r="B21" s="138">
        <v>16</v>
      </c>
      <c r="C21" s="139" t="s">
        <v>222</v>
      </c>
      <c r="D21" s="140" t="str">
        <f t="shared" si="0"/>
        <v>p</v>
      </c>
      <c r="E21" s="138" t="s">
        <v>198</v>
      </c>
      <c r="F21" s="141"/>
      <c r="G21" s="138" t="s">
        <v>203</v>
      </c>
      <c r="H21" s="141"/>
      <c r="I21" s="142" t="s">
        <v>200</v>
      </c>
      <c r="J21" s="141">
        <v>0</v>
      </c>
      <c r="K21" s="143" t="s">
        <v>142</v>
      </c>
      <c r="L21" s="144" t="str">
        <f t="shared" si="1"/>
        <v/>
      </c>
      <c r="N21" s="145"/>
    </row>
    <row r="22" spans="2:14" x14ac:dyDescent="0.55000000000000004">
      <c r="B22" s="138">
        <v>17</v>
      </c>
      <c r="C22" s="139" t="s">
        <v>223</v>
      </c>
      <c r="D22" s="140" t="str">
        <f t="shared" si="0"/>
        <v>q</v>
      </c>
      <c r="E22" s="138" t="s">
        <v>198</v>
      </c>
      <c r="F22" s="141"/>
      <c r="G22" s="138" t="s">
        <v>203</v>
      </c>
      <c r="H22" s="141"/>
      <c r="I22" s="142" t="s">
        <v>200</v>
      </c>
      <c r="J22" s="141">
        <v>0</v>
      </c>
      <c r="K22" s="143" t="s">
        <v>142</v>
      </c>
      <c r="L22" s="144" t="str">
        <f t="shared" si="1"/>
        <v/>
      </c>
      <c r="N22" s="145"/>
    </row>
    <row r="23" spans="2:14" x14ac:dyDescent="0.55000000000000004">
      <c r="B23" s="138">
        <v>18</v>
      </c>
      <c r="C23" s="139" t="s">
        <v>224</v>
      </c>
      <c r="D23" s="140" t="str">
        <f t="shared" si="0"/>
        <v>r</v>
      </c>
      <c r="E23" s="138" t="s">
        <v>202</v>
      </c>
      <c r="F23" s="146"/>
      <c r="G23" s="138" t="s">
        <v>203</v>
      </c>
      <c r="H23" s="146"/>
      <c r="I23" s="142" t="s">
        <v>204</v>
      </c>
      <c r="J23" s="146"/>
      <c r="K23" s="143" t="s">
        <v>214</v>
      </c>
      <c r="L23" s="139">
        <v>1</v>
      </c>
      <c r="N23" s="145"/>
    </row>
    <row r="24" spans="2:14" x14ac:dyDescent="0.55000000000000004">
      <c r="B24" s="138">
        <v>19</v>
      </c>
      <c r="C24" s="139" t="s">
        <v>225</v>
      </c>
      <c r="D24" s="140" t="str">
        <f t="shared" si="0"/>
        <v>s</v>
      </c>
      <c r="E24" s="138" t="s">
        <v>198</v>
      </c>
      <c r="F24" s="146"/>
      <c r="G24" s="138" t="s">
        <v>203</v>
      </c>
      <c r="H24" s="146"/>
      <c r="I24" s="142" t="s">
        <v>204</v>
      </c>
      <c r="J24" s="146"/>
      <c r="K24" s="143" t="s">
        <v>214</v>
      </c>
      <c r="L24" s="139">
        <v>2</v>
      </c>
      <c r="N24" s="145"/>
    </row>
    <row r="25" spans="2:14" x14ac:dyDescent="0.55000000000000004">
      <c r="B25" s="138">
        <v>20</v>
      </c>
      <c r="C25" s="139" t="s">
        <v>226</v>
      </c>
      <c r="D25" s="140" t="str">
        <f t="shared" si="0"/>
        <v>t</v>
      </c>
      <c r="E25" s="138" t="s">
        <v>198</v>
      </c>
      <c r="F25" s="146"/>
      <c r="G25" s="138" t="s">
        <v>203</v>
      </c>
      <c r="H25" s="146"/>
      <c r="I25" s="142" t="s">
        <v>227</v>
      </c>
      <c r="J25" s="146"/>
      <c r="K25" s="143" t="s">
        <v>142</v>
      </c>
      <c r="L25" s="139">
        <v>3</v>
      </c>
      <c r="N25" s="145"/>
    </row>
    <row r="26" spans="2:14" x14ac:dyDescent="0.55000000000000004">
      <c r="B26" s="138">
        <v>21</v>
      </c>
      <c r="C26" s="139" t="s">
        <v>228</v>
      </c>
      <c r="D26" s="140" t="str">
        <f t="shared" si="0"/>
        <v>u</v>
      </c>
      <c r="E26" s="138" t="s">
        <v>198</v>
      </c>
      <c r="F26" s="146"/>
      <c r="G26" s="138" t="s">
        <v>203</v>
      </c>
      <c r="H26" s="146"/>
      <c r="I26" s="142" t="s">
        <v>204</v>
      </c>
      <c r="J26" s="146"/>
      <c r="K26" s="143" t="s">
        <v>142</v>
      </c>
      <c r="L26" s="139">
        <v>4</v>
      </c>
      <c r="N26" s="145"/>
    </row>
    <row r="27" spans="2:14" x14ac:dyDescent="0.55000000000000004">
      <c r="B27" s="138">
        <v>22</v>
      </c>
      <c r="C27" s="139" t="s">
        <v>229</v>
      </c>
      <c r="D27" s="140" t="str">
        <f t="shared" si="0"/>
        <v>v</v>
      </c>
      <c r="E27" s="138" t="s">
        <v>219</v>
      </c>
      <c r="F27" s="146"/>
      <c r="G27" s="138" t="s">
        <v>203</v>
      </c>
      <c r="H27" s="146"/>
      <c r="I27" s="142" t="s">
        <v>204</v>
      </c>
      <c r="J27" s="146"/>
      <c r="K27" s="143" t="s">
        <v>205</v>
      </c>
      <c r="L27" s="139">
        <v>5</v>
      </c>
      <c r="N27" s="145"/>
    </row>
    <row r="28" spans="2:14" x14ac:dyDescent="0.55000000000000004">
      <c r="B28" s="138">
        <v>23</v>
      </c>
      <c r="C28" s="139" t="s">
        <v>230</v>
      </c>
      <c r="D28" s="140" t="str">
        <f t="shared" si="0"/>
        <v>w</v>
      </c>
      <c r="E28" s="138" t="s">
        <v>198</v>
      </c>
      <c r="F28" s="146"/>
      <c r="G28" s="138" t="s">
        <v>203</v>
      </c>
      <c r="H28" s="146"/>
      <c r="I28" s="142" t="s">
        <v>200</v>
      </c>
      <c r="J28" s="146"/>
      <c r="K28" s="143" t="s">
        <v>142</v>
      </c>
      <c r="L28" s="139">
        <v>6</v>
      </c>
      <c r="N28" s="145"/>
    </row>
    <row r="29" spans="2:14" x14ac:dyDescent="0.55000000000000004">
      <c r="B29" s="138">
        <v>24</v>
      </c>
      <c r="C29" s="139" t="s">
        <v>231</v>
      </c>
      <c r="D29" s="140" t="str">
        <f t="shared" si="0"/>
        <v>x</v>
      </c>
      <c r="E29" s="138" t="s">
        <v>198</v>
      </c>
      <c r="F29" s="146"/>
      <c r="G29" s="138" t="s">
        <v>203</v>
      </c>
      <c r="H29" s="146"/>
      <c r="I29" s="142" t="s">
        <v>200</v>
      </c>
      <c r="J29" s="146"/>
      <c r="K29" s="143" t="s">
        <v>142</v>
      </c>
      <c r="L29" s="139">
        <v>7</v>
      </c>
      <c r="N29" s="145"/>
    </row>
    <row r="30" spans="2:14" x14ac:dyDescent="0.55000000000000004">
      <c r="B30" s="138">
        <v>25</v>
      </c>
      <c r="C30" s="139" t="s">
        <v>232</v>
      </c>
      <c r="D30" s="140" t="str">
        <f t="shared" si="0"/>
        <v>y</v>
      </c>
      <c r="E30" s="138" t="s">
        <v>202</v>
      </c>
      <c r="F30" s="146"/>
      <c r="G30" s="138" t="s">
        <v>199</v>
      </c>
      <c r="H30" s="146"/>
      <c r="I30" s="142" t="s">
        <v>204</v>
      </c>
      <c r="J30" s="146"/>
      <c r="K30" s="143" t="s">
        <v>205</v>
      </c>
      <c r="L30" s="139">
        <v>8</v>
      </c>
      <c r="N30" s="145"/>
    </row>
    <row r="31" spans="2:14" x14ac:dyDescent="0.55000000000000004">
      <c r="B31" s="138">
        <v>26</v>
      </c>
      <c r="C31" s="139" t="s">
        <v>233</v>
      </c>
      <c r="D31" s="140" t="str">
        <f t="shared" si="0"/>
        <v>z</v>
      </c>
      <c r="E31" s="138" t="s">
        <v>198</v>
      </c>
      <c r="F31" s="146"/>
      <c r="G31" s="138" t="s">
        <v>203</v>
      </c>
      <c r="H31" s="146"/>
      <c r="I31" s="142" t="s">
        <v>204</v>
      </c>
      <c r="J31" s="146"/>
      <c r="K31" s="143" t="s">
        <v>142</v>
      </c>
      <c r="L31" s="139">
        <v>1</v>
      </c>
      <c r="N31" s="145"/>
    </row>
    <row r="32" spans="2:14" x14ac:dyDescent="0.55000000000000004">
      <c r="B32" s="138">
        <v>27</v>
      </c>
      <c r="C32" s="139" t="s">
        <v>234</v>
      </c>
      <c r="D32" s="140" t="str">
        <f t="shared" si="0"/>
        <v>x</v>
      </c>
      <c r="E32" s="138" t="s">
        <v>198</v>
      </c>
      <c r="F32" s="146"/>
      <c r="G32" s="138" t="s">
        <v>203</v>
      </c>
      <c r="H32" s="146"/>
      <c r="I32" s="142" t="s">
        <v>204</v>
      </c>
      <c r="J32" s="146"/>
      <c r="K32" s="143" t="s">
        <v>142</v>
      </c>
      <c r="L32" s="139">
        <v>2</v>
      </c>
      <c r="N32" s="145"/>
    </row>
    <row r="33" spans="2:14" x14ac:dyDescent="0.55000000000000004">
      <c r="B33" s="138">
        <v>28</v>
      </c>
      <c r="C33" s="139" t="s">
        <v>235</v>
      </c>
      <c r="D33" s="140" t="str">
        <f t="shared" si="0"/>
        <v>aa</v>
      </c>
      <c r="E33" s="138" t="s">
        <v>202</v>
      </c>
      <c r="F33" s="146"/>
      <c r="G33" s="138" t="s">
        <v>203</v>
      </c>
      <c r="H33" s="146"/>
      <c r="I33" s="142" t="s">
        <v>200</v>
      </c>
      <c r="J33" s="146"/>
      <c r="K33" s="143" t="s">
        <v>142</v>
      </c>
      <c r="L33" s="139">
        <v>3</v>
      </c>
      <c r="N33" s="145"/>
    </row>
    <row r="34" spans="2:14" x14ac:dyDescent="0.55000000000000004">
      <c r="B34" s="138">
        <v>29</v>
      </c>
      <c r="C34" s="139" t="s">
        <v>236</v>
      </c>
      <c r="D34" s="140" t="str">
        <f t="shared" si="0"/>
        <v>ab</v>
      </c>
      <c r="E34" s="138" t="s">
        <v>198</v>
      </c>
      <c r="F34" s="146"/>
      <c r="G34" s="138" t="s">
        <v>199</v>
      </c>
      <c r="H34" s="146"/>
      <c r="I34" s="142" t="s">
        <v>200</v>
      </c>
      <c r="J34" s="146"/>
      <c r="K34" s="143" t="s">
        <v>205</v>
      </c>
      <c r="L34" s="139">
        <v>4</v>
      </c>
      <c r="N34" s="145"/>
    </row>
    <row r="35" spans="2:14" x14ac:dyDescent="0.55000000000000004">
      <c r="B35" s="138">
        <v>30</v>
      </c>
      <c r="C35" s="139" t="s">
        <v>237</v>
      </c>
      <c r="D35" s="140" t="str">
        <f t="shared" si="0"/>
        <v>ac</v>
      </c>
      <c r="E35" s="138" t="s">
        <v>202</v>
      </c>
      <c r="F35" s="146"/>
      <c r="G35" s="138" t="s">
        <v>199</v>
      </c>
      <c r="H35" s="146"/>
      <c r="I35" s="142" t="s">
        <v>200</v>
      </c>
      <c r="J35" s="146"/>
      <c r="K35" s="143" t="s">
        <v>205</v>
      </c>
      <c r="L35" s="139">
        <v>5</v>
      </c>
      <c r="N35" s="145"/>
    </row>
    <row r="36" spans="2:14" x14ac:dyDescent="0.55000000000000004">
      <c r="B36" s="138">
        <v>31</v>
      </c>
      <c r="C36" s="139" t="s">
        <v>238</v>
      </c>
      <c r="D36" s="140" t="str">
        <f t="shared" si="0"/>
        <v>ad</v>
      </c>
      <c r="E36" s="138" t="s">
        <v>239</v>
      </c>
      <c r="F36" s="146"/>
      <c r="G36" s="138" t="s">
        <v>203</v>
      </c>
      <c r="H36" s="146"/>
      <c r="I36" s="142" t="s">
        <v>200</v>
      </c>
      <c r="J36" s="146"/>
      <c r="K36" s="143" t="s">
        <v>205</v>
      </c>
      <c r="L36" s="139">
        <v>6</v>
      </c>
      <c r="N36" s="145"/>
    </row>
    <row r="37" spans="2:14" x14ac:dyDescent="0.55000000000000004">
      <c r="B37" s="138">
        <v>32</v>
      </c>
      <c r="C37" s="139" t="s">
        <v>240</v>
      </c>
      <c r="D37" s="140" t="str">
        <f t="shared" si="0"/>
        <v>ae</v>
      </c>
      <c r="E37" s="138" t="s">
        <v>202</v>
      </c>
      <c r="F37" s="146"/>
      <c r="G37" s="138" t="s">
        <v>203</v>
      </c>
      <c r="H37" s="146"/>
      <c r="I37" s="142" t="s">
        <v>200</v>
      </c>
      <c r="J37" s="146"/>
      <c r="K37" s="143" t="s">
        <v>142</v>
      </c>
      <c r="L37" s="139">
        <v>7</v>
      </c>
      <c r="N37" s="145"/>
    </row>
    <row r="38" spans="2:14" x14ac:dyDescent="0.55000000000000004">
      <c r="B38" s="138">
        <v>33</v>
      </c>
      <c r="C38" s="139" t="s">
        <v>241</v>
      </c>
      <c r="D38" s="140" t="str">
        <f t="shared" si="0"/>
        <v>af</v>
      </c>
      <c r="E38" s="138" t="s">
        <v>198</v>
      </c>
      <c r="F38" s="146"/>
      <c r="G38" s="138" t="s">
        <v>203</v>
      </c>
      <c r="H38" s="146"/>
      <c r="I38" s="142" t="s">
        <v>200</v>
      </c>
      <c r="J38" s="146"/>
      <c r="K38" s="143" t="s">
        <v>205</v>
      </c>
      <c r="L38" s="139">
        <v>8</v>
      </c>
      <c r="N38" s="145"/>
    </row>
    <row r="39" spans="2:14" x14ac:dyDescent="0.55000000000000004">
      <c r="B39" s="138">
        <v>34</v>
      </c>
      <c r="C39" s="147" t="s">
        <v>242</v>
      </c>
      <c r="D39" s="140"/>
      <c r="E39" s="138" t="s">
        <v>198</v>
      </c>
      <c r="F39" s="141"/>
      <c r="G39" s="138" t="s">
        <v>203</v>
      </c>
      <c r="H39" s="141"/>
      <c r="I39" s="142" t="s">
        <v>204</v>
      </c>
      <c r="J39" s="141">
        <v>0</v>
      </c>
      <c r="K39" s="143" t="s">
        <v>205</v>
      </c>
      <c r="L39" s="144" t="str">
        <f t="shared" ref="L39:L40" si="2">IF(OR(F39="",H39=""),"",(H39+IF(F39&gt;H39,1,0)-F39-J39)*24)</f>
        <v/>
      </c>
      <c r="N39" s="145"/>
    </row>
    <row r="40" spans="2:14" x14ac:dyDescent="0.55000000000000004">
      <c r="B40" s="138"/>
      <c r="C40" s="148" t="s">
        <v>243</v>
      </c>
      <c r="D40" s="140"/>
      <c r="E40" s="138" t="s">
        <v>202</v>
      </c>
      <c r="F40" s="141"/>
      <c r="G40" s="138" t="s">
        <v>203</v>
      </c>
      <c r="H40" s="141"/>
      <c r="I40" s="142" t="s">
        <v>200</v>
      </c>
      <c r="J40" s="141">
        <v>0</v>
      </c>
      <c r="K40" s="143" t="s">
        <v>214</v>
      </c>
      <c r="L40" s="144" t="str">
        <f t="shared" si="2"/>
        <v/>
      </c>
      <c r="N40" s="145"/>
    </row>
    <row r="41" spans="2:14" x14ac:dyDescent="0.55000000000000004">
      <c r="B41" s="138"/>
      <c r="C41" s="149" t="s">
        <v>243</v>
      </c>
      <c r="D41" s="140" t="str">
        <f>C39</f>
        <v>ag</v>
      </c>
      <c r="E41" s="138" t="s">
        <v>198</v>
      </c>
      <c r="F41" s="141" t="s">
        <v>244</v>
      </c>
      <c r="G41" s="138" t="s">
        <v>203</v>
      </c>
      <c r="H41" s="141" t="s">
        <v>243</v>
      </c>
      <c r="I41" s="142" t="s">
        <v>204</v>
      </c>
      <c r="J41" s="141" t="s">
        <v>243</v>
      </c>
      <c r="K41" s="143" t="s">
        <v>142</v>
      </c>
      <c r="L41" s="144" t="str">
        <f>IF(OR(L39="",L40=""),"",L39+L40)</f>
        <v/>
      </c>
      <c r="N41" s="145" t="s">
        <v>131</v>
      </c>
    </row>
    <row r="42" spans="2:14" x14ac:dyDescent="0.55000000000000004">
      <c r="B42" s="138"/>
      <c r="C42" s="147" t="s">
        <v>245</v>
      </c>
      <c r="D42" s="140"/>
      <c r="E42" s="138" t="s">
        <v>202</v>
      </c>
      <c r="F42" s="141"/>
      <c r="G42" s="138" t="s">
        <v>199</v>
      </c>
      <c r="H42" s="141"/>
      <c r="I42" s="142" t="s">
        <v>200</v>
      </c>
      <c r="J42" s="141">
        <v>0</v>
      </c>
      <c r="K42" s="143" t="s">
        <v>205</v>
      </c>
      <c r="L42" s="144" t="str">
        <f t="shared" ref="L42:L43" si="3">IF(OR(F42="",H42=""),"",(H42+IF(F42&gt;H42,1,0)-F42-J42)*24)</f>
        <v/>
      </c>
      <c r="N42" s="145"/>
    </row>
    <row r="43" spans="2:14" x14ac:dyDescent="0.55000000000000004">
      <c r="B43" s="138">
        <v>35</v>
      </c>
      <c r="C43" s="148" t="s">
        <v>246</v>
      </c>
      <c r="D43" s="140"/>
      <c r="E43" s="138" t="s">
        <v>198</v>
      </c>
      <c r="F43" s="141"/>
      <c r="G43" s="138" t="s">
        <v>247</v>
      </c>
      <c r="H43" s="141"/>
      <c r="I43" s="142" t="s">
        <v>204</v>
      </c>
      <c r="J43" s="141">
        <v>0</v>
      </c>
      <c r="K43" s="143" t="s">
        <v>142</v>
      </c>
      <c r="L43" s="144" t="str">
        <f t="shared" si="3"/>
        <v/>
      </c>
      <c r="N43" s="145"/>
    </row>
    <row r="44" spans="2:14" x14ac:dyDescent="0.55000000000000004">
      <c r="B44" s="138"/>
      <c r="C44" s="149" t="s">
        <v>246</v>
      </c>
      <c r="D44" s="140" t="str">
        <f>C42</f>
        <v>ah</v>
      </c>
      <c r="E44" s="138" t="s">
        <v>198</v>
      </c>
      <c r="F44" s="141" t="s">
        <v>246</v>
      </c>
      <c r="G44" s="138" t="s">
        <v>199</v>
      </c>
      <c r="H44" s="141" t="s">
        <v>246</v>
      </c>
      <c r="I44" s="142" t="s">
        <v>200</v>
      </c>
      <c r="J44" s="141" t="s">
        <v>246</v>
      </c>
      <c r="K44" s="143" t="s">
        <v>205</v>
      </c>
      <c r="L44" s="144" t="str">
        <f>IF(OR(L42="",L43=""),"",L42+L43)</f>
        <v/>
      </c>
      <c r="N44" s="145" t="s">
        <v>248</v>
      </c>
    </row>
    <row r="45" spans="2:14" x14ac:dyDescent="0.55000000000000004">
      <c r="B45" s="138"/>
      <c r="C45" s="147" t="s">
        <v>249</v>
      </c>
      <c r="D45" s="140"/>
      <c r="E45" s="138" t="s">
        <v>202</v>
      </c>
      <c r="F45" s="141"/>
      <c r="G45" s="138" t="s">
        <v>199</v>
      </c>
      <c r="H45" s="141"/>
      <c r="I45" s="142" t="s">
        <v>204</v>
      </c>
      <c r="J45" s="141">
        <v>0</v>
      </c>
      <c r="K45" s="143" t="s">
        <v>205</v>
      </c>
      <c r="L45" s="144" t="str">
        <f t="shared" ref="L45:L46" si="4">IF(OR(F45="",H45=""),"",(H45+IF(F45&gt;H45,1,0)-F45-J45)*24)</f>
        <v/>
      </c>
      <c r="N45" s="145"/>
    </row>
    <row r="46" spans="2:14" x14ac:dyDescent="0.55000000000000004">
      <c r="B46" s="138">
        <v>36</v>
      </c>
      <c r="C46" s="148" t="s">
        <v>246</v>
      </c>
      <c r="D46" s="140"/>
      <c r="E46" s="138" t="s">
        <v>198</v>
      </c>
      <c r="F46" s="141"/>
      <c r="G46" s="138" t="s">
        <v>199</v>
      </c>
      <c r="H46" s="141"/>
      <c r="I46" s="142" t="s">
        <v>204</v>
      </c>
      <c r="J46" s="141">
        <v>0</v>
      </c>
      <c r="K46" s="143" t="s">
        <v>205</v>
      </c>
      <c r="L46" s="144" t="str">
        <f t="shared" si="4"/>
        <v/>
      </c>
      <c r="N46" s="145"/>
    </row>
    <row r="47" spans="2:14" x14ac:dyDescent="0.55000000000000004">
      <c r="B47" s="138"/>
      <c r="C47" s="149" t="s">
        <v>250</v>
      </c>
      <c r="D47" s="140" t="str">
        <f>C45</f>
        <v>ai</v>
      </c>
      <c r="E47" s="138" t="s">
        <v>219</v>
      </c>
      <c r="F47" s="141" t="s">
        <v>246</v>
      </c>
      <c r="G47" s="138" t="s">
        <v>203</v>
      </c>
      <c r="H47" s="141" t="s">
        <v>246</v>
      </c>
      <c r="I47" s="142" t="s">
        <v>200</v>
      </c>
      <c r="J47" s="141" t="s">
        <v>246</v>
      </c>
      <c r="K47" s="143" t="s">
        <v>142</v>
      </c>
      <c r="L47" s="144" t="str">
        <f>IF(OR(L45="",L46=""),"",L45+L46)</f>
        <v/>
      </c>
      <c r="N47" s="145" t="s">
        <v>251</v>
      </c>
    </row>
    <row r="49" spans="3:4" x14ac:dyDescent="0.55000000000000004">
      <c r="C49" s="134" t="s">
        <v>138</v>
      </c>
      <c r="D49" s="134"/>
    </row>
    <row r="50" spans="3:4" x14ac:dyDescent="0.55000000000000004">
      <c r="C50" s="134" t="s">
        <v>139</v>
      </c>
      <c r="D50" s="134"/>
    </row>
    <row r="51" spans="3:4" x14ac:dyDescent="0.55000000000000004">
      <c r="C51" s="134" t="s">
        <v>140</v>
      </c>
      <c r="D51" s="134"/>
    </row>
    <row r="52" spans="3:4" x14ac:dyDescent="0.55000000000000004">
      <c r="C52" s="134" t="s">
        <v>141</v>
      </c>
      <c r="D52" s="134"/>
    </row>
  </sheetData>
  <sheetProtection insertRows="0" deleteRows="0"/>
  <mergeCells count="2">
    <mergeCell ref="F4:L4"/>
    <mergeCell ref="N4:N5"/>
  </mergeCells>
  <phoneticPr fontId="3"/>
  <printOptions horizontalCentered="1"/>
  <pageMargins left="0.70866141732283472" right="0.70866141732283472" top="0.55118110236220474" bottom="0.35433070866141736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名簿兼勤務表 (定期巡回)</vt:lpstr>
      <vt:lpstr>勤務表（参考様式１）</vt:lpstr>
      <vt:lpstr>シフト記号表</vt:lpstr>
      <vt:lpstr>【記載例】勤務表</vt:lpstr>
      <vt:lpstr>【記載例】シフト記号表（勤務時間帯）</vt:lpstr>
      <vt:lpstr>【記載例】シフト記号</vt:lpstr>
      <vt:lpstr>【記載例】シフト記号表</vt:lpstr>
      <vt:lpstr>'【記載例】シフト記号表（勤務時間帯）'!Print_Area</vt:lpstr>
      <vt:lpstr>【記載例】勤務表!Print_Area</vt:lpstr>
      <vt:lpstr>シフト記号表!Print_Area</vt:lpstr>
      <vt:lpstr>'勤務表（参考様式１）'!Print_Area</vt:lpstr>
      <vt:lpstr>'名簿兼勤務表 (定期巡回)'!Print_Area</vt:lpstr>
      <vt:lpstr>【記載例】勤務表!Print_Titles</vt:lpstr>
      <vt:lpstr>'勤務表（参考様式１）'!Print_Titles</vt:lpstr>
      <vt:lpstr>シフト記載例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裕多</dc:creator>
  <cp:lastModifiedBy>test</cp:lastModifiedBy>
  <cp:lastPrinted>2024-08-22T01:59:00Z</cp:lastPrinted>
  <dcterms:created xsi:type="dcterms:W3CDTF">2024-08-21T00:53:31Z</dcterms:created>
  <dcterms:modified xsi:type="dcterms:W3CDTF">2024-08-22T01:59:11Z</dcterms:modified>
</cp:coreProperties>
</file>